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10.a.DEVELOP\"/>
    </mc:Choice>
  </mc:AlternateContent>
  <xr:revisionPtr revIDLastSave="0" documentId="13_ncr:1_{9DD2CB6A-54EA-4032-A6E5-ED5B7C43A49A}" xr6:coauthVersionLast="47" xr6:coauthVersionMax="47" xr10:uidLastSave="{00000000-0000-0000-0000-000000000000}"/>
  <bookViews>
    <workbookView xWindow="-120" yWindow="-120" windowWidth="29040" windowHeight="17520" tabRatio="789" activeTab="4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4" i="13" l="1"/>
  <c r="I94" i="13"/>
  <c r="J94" i="13" s="1"/>
  <c r="M94" i="13" l="1" a="1"/>
  <c r="M94" i="13" s="1"/>
  <c r="K94" i="13"/>
  <c r="N94" i="13" s="1" a="1"/>
  <c r="N94" i="13" s="1"/>
  <c r="L94" i="13" a="1"/>
  <c r="L94" i="13" s="1"/>
  <c r="O93" i="13" l="1"/>
  <c r="J93" i="13"/>
  <c r="K93" i="13" s="1"/>
  <c r="N93" i="13" s="1" a="1"/>
  <c r="N93" i="13" s="1"/>
  <c r="I93" i="13"/>
  <c r="L93" i="13" s="1" a="1"/>
  <c r="L93" i="13" s="1"/>
  <c r="J92" i="13"/>
  <c r="M92" i="13" s="1" a="1"/>
  <c r="M92" i="13" s="1"/>
  <c r="O92" i="13"/>
  <c r="K92" i="13"/>
  <c r="N92" i="13" s="1" a="1"/>
  <c r="N92" i="13" s="1"/>
  <c r="I92" i="13"/>
  <c r="L92" i="13" s="1" a="1"/>
  <c r="L92" i="13" s="1"/>
  <c r="M93" i="13" l="1" a="1"/>
  <c r="M93" i="13" s="1"/>
  <c r="N90" i="13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P147" i="15" s="1"/>
  <c r="T147" i="7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D129" i="5" s="1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P21" i="16" l="1"/>
  <c r="T21" i="8" s="1"/>
  <c r="AQ138" i="16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185" i="5" l="1"/>
  <c r="E155" i="5"/>
  <c r="E178" i="5"/>
  <c r="E87" i="5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T299" i="17" s="1"/>
  <c r="U299" i="17" s="1"/>
  <c r="AN299" i="9" s="1"/>
  <c r="E85" i="5"/>
  <c r="S82" i="17"/>
  <c r="E201" i="5"/>
  <c r="E224" i="5"/>
  <c r="E182" i="5"/>
  <c r="Q248" i="17"/>
  <c r="R248" i="17" s="1"/>
  <c r="V248" i="9" s="1"/>
  <c r="E72" i="17"/>
  <c r="S80" i="17"/>
  <c r="T80" i="17" s="1"/>
  <c r="U80" i="17" s="1"/>
  <c r="AN80" i="9" s="1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R30" i="17" s="1"/>
  <c r="V30" i="9" s="1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R102" i="17" s="1"/>
  <c r="V102" i="9" s="1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E291" i="16"/>
  <c r="Q31" i="16"/>
  <c r="S195" i="16"/>
  <c r="S109" i="16"/>
  <c r="S239" i="16"/>
  <c r="E295" i="16"/>
  <c r="S87" i="16"/>
  <c r="Q154" i="16"/>
  <c r="Q289" i="16"/>
  <c r="Q100" i="16"/>
  <c r="Q60" i="16"/>
  <c r="S54" i="16"/>
  <c r="Q69" i="16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M75" i="9" l="1"/>
  <c r="T244" i="17"/>
  <c r="U244" i="17" s="1"/>
  <c r="AN244" i="9" s="1"/>
  <c r="P273" i="5"/>
  <c r="P175" i="5"/>
  <c r="AA110" i="17"/>
  <c r="W80" i="9"/>
  <c r="P209" i="5"/>
  <c r="T78" i="17"/>
  <c r="U78" i="17" s="1"/>
  <c r="AN78" i="9" s="1"/>
  <c r="T27" i="17"/>
  <c r="U27" i="17" s="1"/>
  <c r="AN27" i="9" s="1"/>
  <c r="W51" i="9"/>
  <c r="P267" i="5"/>
  <c r="AA202" i="17"/>
  <c r="P37" i="5"/>
  <c r="W154" i="9"/>
  <c r="T172" i="17"/>
  <c r="U172" i="17" s="1"/>
  <c r="AN172" i="9" s="1"/>
  <c r="T76" i="17"/>
  <c r="U76" i="17" s="1"/>
  <c r="AN76" i="9" s="1"/>
  <c r="P201" i="5"/>
  <c r="W50" i="9"/>
  <c r="M80" i="9"/>
  <c r="AB297" i="17"/>
  <c r="AD181" i="17"/>
  <c r="AD9" i="17"/>
  <c r="AB230" i="17"/>
  <c r="AB272" i="17"/>
  <c r="M36" i="9"/>
  <c r="M143" i="9"/>
  <c r="M47" i="9"/>
  <c r="T287" i="17"/>
  <c r="U287" i="17" s="1"/>
  <c r="AN287" i="9" s="1"/>
  <c r="AA159" i="17"/>
  <c r="AB245" i="17"/>
  <c r="AB119" i="17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AD256" i="17" s="1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D153" i="17" s="1"/>
  <c r="AA255" i="17"/>
  <c r="Q157" i="5"/>
  <c r="AA126" i="17"/>
  <c r="AB83" i="17"/>
  <c r="AA164" i="17"/>
  <c r="W147" i="9"/>
  <c r="W262" i="9"/>
  <c r="AB222" i="17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D137" i="17" s="1"/>
  <c r="AB280" i="17"/>
  <c r="AD280" i="17" s="1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144" i="17"/>
  <c r="AD79" i="17"/>
  <c r="AD136" i="17"/>
  <c r="AD129" i="17"/>
  <c r="AD72" i="17"/>
  <c r="AD200" i="17"/>
  <c r="AD294" i="17"/>
  <c r="AD272" i="17"/>
  <c r="AD221" i="17"/>
  <c r="AD210" i="17"/>
  <c r="AD245" i="17"/>
  <c r="AD119" i="17"/>
  <c r="AD87" i="17"/>
  <c r="AD189" i="17"/>
  <c r="AD27" i="17"/>
  <c r="AD165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30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2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O115" i="5" s="1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O122" i="5" s="1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O94" i="5" s="1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O56" i="5" s="1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O174" i="5" s="1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O261" i="5" s="1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234" i="5"/>
  <c r="O139" i="5"/>
  <c r="O296" i="5"/>
  <c r="V82" i="16"/>
  <c r="AE82" i="16" s="1"/>
  <c r="O168" i="5"/>
  <c r="O149" i="5"/>
  <c r="O268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AC286" i="17" s="1"/>
  <c r="H286" i="19" s="1"/>
  <c r="V82" i="17"/>
  <c r="AC82" i="17" s="1"/>
  <c r="H82" i="19" s="1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V293" i="16" s="1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V282" i="17"/>
  <c r="V204" i="17"/>
  <c r="V84" i="17"/>
  <c r="V36" i="17"/>
  <c r="V102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V272" i="17"/>
  <c r="AC171" i="17"/>
  <c r="H171" i="19" s="1"/>
  <c r="AF171" i="17"/>
  <c r="J171" i="19" s="1"/>
  <c r="AE171" i="17"/>
  <c r="AK171" i="17" s="1"/>
  <c r="N171" i="19" s="1"/>
  <c r="Y171" i="17"/>
  <c r="A171" i="19" s="1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Y123" i="17"/>
  <c r="A123" i="19" s="1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V21" i="17" l="1"/>
  <c r="AE21" i="17" s="1"/>
  <c r="AK21" i="17" s="1"/>
  <c r="N21" i="19" s="1"/>
  <c r="F4" i="25"/>
  <c r="V196" i="17"/>
  <c r="AF174" i="17"/>
  <c r="J174" i="19" s="1"/>
  <c r="AC66" i="17"/>
  <c r="H66" i="19" s="1"/>
  <c r="AC183" i="17"/>
  <c r="H183" i="19" s="1"/>
  <c r="AE80" i="17"/>
  <c r="AL80" i="17" s="1"/>
  <c r="O80" i="19" s="1"/>
  <c r="V186" i="17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AE169" i="17" s="1"/>
  <c r="AI169" i="17" s="1"/>
  <c r="L169" i="19" s="1"/>
  <c r="Y74" i="17"/>
  <c r="A74" i="19" s="1"/>
  <c r="U91" i="16"/>
  <c r="V132" i="17"/>
  <c r="X289" i="5"/>
  <c r="Y164" i="17"/>
  <c r="A164" i="19" s="1"/>
  <c r="V234" i="17"/>
  <c r="AC91" i="16"/>
  <c r="H91" i="20" s="1"/>
  <c r="AF74" i="17"/>
  <c r="J74" i="19" s="1"/>
  <c r="AC35" i="17"/>
  <c r="H35" i="19" s="1"/>
  <c r="X47" i="5"/>
  <c r="Y54" i="17"/>
  <c r="A54" i="19" s="1"/>
  <c r="AF134" i="17"/>
  <c r="J134" i="19" s="1"/>
  <c r="AC223" i="17"/>
  <c r="H223" i="19" s="1"/>
  <c r="Y186" i="17"/>
  <c r="A186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286" i="17"/>
  <c r="O286" i="19" s="1"/>
  <c r="AD166" i="16"/>
  <c r="AH260" i="16"/>
  <c r="K260" i="20" s="1"/>
  <c r="AJ46" i="16"/>
  <c r="M46" i="20" s="1"/>
  <c r="M281" i="5"/>
  <c r="N281" i="5" s="1"/>
  <c r="AM286" i="17"/>
  <c r="P286" i="19" s="1"/>
  <c r="AJ286" i="17"/>
  <c r="M286" i="19" s="1"/>
  <c r="AH146" i="17"/>
  <c r="K146" i="19" s="1"/>
  <c r="AI286" i="17"/>
  <c r="L286" i="19" s="1"/>
  <c r="AL294" i="17"/>
  <c r="O294" i="19" s="1"/>
  <c r="AJ202" i="17"/>
  <c r="M202" i="19" s="1"/>
  <c r="AI174" i="17"/>
  <c r="L174" i="19" s="1"/>
  <c r="AM46" i="17"/>
  <c r="P46" i="19" s="1"/>
  <c r="AI46" i="17"/>
  <c r="L46" i="19" s="1"/>
  <c r="AK46" i="17"/>
  <c r="N46" i="19" s="1"/>
  <c r="AI61" i="17"/>
  <c r="L61" i="19" s="1"/>
  <c r="AK202" i="17"/>
  <c r="N202" i="19" s="1"/>
  <c r="F56" i="25"/>
  <c r="AU79" i="17"/>
  <c r="B79" i="19" s="1"/>
  <c r="AU165" i="17"/>
  <c r="B165" i="19" s="1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K17" i="17"/>
  <c r="N17" i="19" s="1"/>
  <c r="AM134" i="17"/>
  <c r="P134" i="19" s="1"/>
  <c r="AL171" i="17"/>
  <c r="O171" i="19" s="1"/>
  <c r="AL29" i="17"/>
  <c r="O29" i="19" s="1"/>
  <c r="AJ123" i="17"/>
  <c r="M123" i="19" s="1"/>
  <c r="AM171" i="17"/>
  <c r="P171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45" i="17"/>
  <c r="P245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H245" i="17"/>
  <c r="K245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M27" i="17"/>
  <c r="P27" i="19" s="1"/>
  <c r="AL113" i="17"/>
  <c r="O113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113" i="17"/>
  <c r="N113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I164" i="19"/>
  <c r="AE102" i="17"/>
  <c r="AJ102" i="17" s="1"/>
  <c r="M102" i="19" s="1"/>
  <c r="AC102" i="17"/>
  <c r="H102" i="19" s="1"/>
  <c r="AF102" i="17"/>
  <c r="Y102" i="17"/>
  <c r="A102" i="19" s="1"/>
  <c r="AI245" i="17"/>
  <c r="L245" i="19" s="1"/>
  <c r="AO245" i="17"/>
  <c r="I245" i="19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E145" i="17"/>
  <c r="AM145" i="17" s="1"/>
  <c r="P145" i="19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Z286" i="17"/>
  <c r="C286" i="19" s="1"/>
  <c r="AH286" i="17"/>
  <c r="I286" i="19"/>
  <c r="AO286" i="17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Y285" i="17"/>
  <c r="A285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B110" i="19"/>
  <c r="B142" i="19"/>
  <c r="Z142" i="17"/>
  <c r="C142" i="19" s="1"/>
  <c r="B285" i="19"/>
  <c r="AL74" i="17" l="1"/>
  <c r="O74" i="19" s="1"/>
  <c r="AI74" i="17"/>
  <c r="L74" i="19" s="1"/>
  <c r="AH80" i="17"/>
  <c r="K80" i="19" s="1"/>
  <c r="AO80" i="17"/>
  <c r="AM74" i="17"/>
  <c r="P74" i="19" s="1"/>
  <c r="AJ74" i="17"/>
  <c r="M74" i="19" s="1"/>
  <c r="I80" i="19"/>
  <c r="AH74" i="17"/>
  <c r="K74" i="19" s="1"/>
  <c r="AO74" i="17"/>
  <c r="AJ80" i="17"/>
  <c r="I74" i="19"/>
  <c r="AK80" i="17"/>
  <c r="N80" i="19" s="1"/>
  <c r="AM80" i="17"/>
  <c r="P80" i="19" s="1"/>
  <c r="Z186" i="17"/>
  <c r="C186" i="19" s="1"/>
  <c r="AK277" i="17"/>
  <c r="N277" i="19" s="1"/>
  <c r="AF196" i="17"/>
  <c r="J196" i="19" s="1"/>
  <c r="AC196" i="17"/>
  <c r="H196" i="19" s="1"/>
  <c r="AE196" i="17"/>
  <c r="Y196" i="17"/>
  <c r="A196" i="19" s="1"/>
  <c r="AO164" i="17"/>
  <c r="AL164" i="17"/>
  <c r="O164" i="19" s="1"/>
  <c r="AJ164" i="17"/>
  <c r="M164" i="19" s="1"/>
  <c r="AI164" i="17"/>
  <c r="L164" i="19" s="1"/>
  <c r="AH164" i="17"/>
  <c r="K164" i="19" s="1"/>
  <c r="Y169" i="17"/>
  <c r="A169" i="19" s="1"/>
  <c r="M44" i="5"/>
  <c r="N44" i="5" s="1"/>
  <c r="AF145" i="17"/>
  <c r="AL17" i="16"/>
  <c r="O17" i="20" s="1"/>
  <c r="Y159" i="17"/>
  <c r="A159" i="19" s="1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Y175" i="15" s="1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M181" i="5"/>
  <c r="N181" i="5" s="1"/>
  <c r="M86" i="5"/>
  <c r="N86" i="5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M127" i="5"/>
  <c r="N127" i="5" s="1"/>
  <c r="AO230" i="17"/>
  <c r="M68" i="5"/>
  <c r="N68" i="5" s="1"/>
  <c r="AK230" i="17"/>
  <c r="N230" i="19" s="1"/>
  <c r="AJ230" i="17"/>
  <c r="M230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AE175" i="15"/>
  <c r="AI175" i="15" s="1"/>
  <c r="L175" i="21" s="1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B15" i="19"/>
  <c r="B60" i="19"/>
  <c r="Z39" i="17"/>
  <c r="C39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175" i="5" l="1"/>
  <c r="BH175" i="5" s="1"/>
  <c r="AC175" i="15"/>
  <c r="H175" i="21" s="1"/>
  <c r="AF175" i="15"/>
  <c r="J175" i="21" s="1"/>
  <c r="Y164" i="15"/>
  <c r="A164" i="21" s="1"/>
  <c r="AM159" i="17"/>
  <c r="P159" i="19" s="1"/>
  <c r="AL159" i="17"/>
  <c r="O159" i="19" s="1"/>
  <c r="AH159" i="17"/>
  <c r="K159" i="19" s="1"/>
  <c r="AN74" i="17"/>
  <c r="Q74" i="19" s="1"/>
  <c r="AN164" i="17"/>
  <c r="AO159" i="17"/>
  <c r="AJ159" i="17"/>
  <c r="M159" i="19" s="1"/>
  <c r="AN163" i="17"/>
  <c r="Q163" i="19" s="1"/>
  <c r="Z196" i="17"/>
  <c r="C196" i="19" s="1"/>
  <c r="Z159" i="17"/>
  <c r="C159" i="19" s="1"/>
  <c r="Z208" i="17"/>
  <c r="C208" i="19" s="1"/>
  <c r="AH196" i="17"/>
  <c r="K196" i="19" s="1"/>
  <c r="AM196" i="17"/>
  <c r="P196" i="19" s="1"/>
  <c r="I196" i="19"/>
  <c r="AL196" i="17"/>
  <c r="O196" i="19" s="1"/>
  <c r="AI196" i="17"/>
  <c r="L196" i="19" s="1"/>
  <c r="AO196" i="17"/>
  <c r="AJ196" i="17"/>
  <c r="AK196" i="17"/>
  <c r="N196" i="19" s="1"/>
  <c r="AO273" i="17"/>
  <c r="AJ273" i="17"/>
  <c r="M273" i="19" s="1"/>
  <c r="AM273" i="17"/>
  <c r="P273" i="19" s="1"/>
  <c r="I273" i="19"/>
  <c r="AH273" i="17"/>
  <c r="K273" i="19" s="1"/>
  <c r="AI273" i="17"/>
  <c r="L273" i="19" s="1"/>
  <c r="AK273" i="17"/>
  <c r="N273" i="19" s="1"/>
  <c r="AI240" i="17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Q11" i="19" s="1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258" i="17"/>
  <c r="Q258" i="19" s="1"/>
  <c r="AN155" i="17"/>
  <c r="AN58" i="17"/>
  <c r="AN58" i="16" s="1"/>
  <c r="Q58" i="20" s="1"/>
  <c r="AN50" i="17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AN200" i="17"/>
  <c r="AN200" i="16" s="1"/>
  <c r="Q200" i="20" s="1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L139" i="15"/>
  <c r="O139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U24" i="4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145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Z236" i="16"/>
  <c r="C236" i="20" s="1"/>
  <c r="Z43" i="16"/>
  <c r="C43" i="20" s="1"/>
  <c r="B144" i="20"/>
  <c r="Z144" i="16"/>
  <c r="C144" i="20" s="1"/>
  <c r="Z179" i="16"/>
  <c r="C179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BH175" i="3" l="1"/>
  <c r="Z175" i="4"/>
  <c r="AN163" i="16"/>
  <c r="Q163" i="20" s="1"/>
  <c r="AN221" i="16"/>
  <c r="Q221" i="20" s="1"/>
  <c r="AN159" i="17"/>
  <c r="Q159" i="19" s="1"/>
  <c r="AN75" i="16"/>
  <c r="Q200" i="19"/>
  <c r="BX24" i="5"/>
  <c r="M196" i="19"/>
  <c r="AN196" i="17"/>
  <c r="AN11" i="16"/>
  <c r="Q11" i="20" s="1"/>
  <c r="AN258" i="16"/>
  <c r="Q258" i="20" s="1"/>
  <c r="AN240" i="17"/>
  <c r="AN240" i="16" s="1"/>
  <c r="Q240" i="20" s="1"/>
  <c r="AN151" i="16"/>
  <c r="Q151" i="20" s="1"/>
  <c r="AN273" i="17"/>
  <c r="Q273" i="19" s="1"/>
  <c r="Y143" i="3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BX268" i="5" l="1"/>
  <c r="S111" i="4"/>
  <c r="Q196" i="19"/>
  <c r="AN196" i="16"/>
  <c r="Q196" i="20" s="1"/>
  <c r="AV159" i="5"/>
  <c r="BV261" i="5"/>
  <c r="Y261" i="5" s="1"/>
  <c r="G261" i="4" s="1"/>
  <c r="S261" i="4"/>
  <c r="AJ159" i="3"/>
  <c r="AV24" i="5"/>
  <c r="R24" i="4" s="1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E230" i="25" s="1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AI109" i="3" s="1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E103" i="25" s="1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R16" i="4" s="1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Y224" i="5" s="1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G298" i="4"/>
  <c r="Z298" i="5"/>
  <c r="AA298" i="5" s="1"/>
  <c r="F298" i="4" s="1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AN250" i="15"/>
  <c r="Q250" i="21" s="1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G24" i="4"/>
  <c r="Z24" i="5"/>
  <c r="K24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R141" i="4"/>
  <c r="F96" i="11"/>
  <c r="F55" i="11"/>
  <c r="F110" i="11"/>
  <c r="BE298" i="5"/>
  <c r="Y232" i="5"/>
  <c r="BE232" i="5" s="1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BF96" i="3"/>
  <c r="H96" i="11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BF55" i="3"/>
  <c r="H55" i="11"/>
  <c r="AN259" i="15"/>
  <c r="Q259" i="21" s="1"/>
  <c r="K139" i="3"/>
  <c r="G139" i="4"/>
  <c r="Z139" i="5"/>
  <c r="F104" i="11"/>
  <c r="F227" i="11"/>
  <c r="AI166" i="3"/>
  <c r="R193" i="4"/>
  <c r="R111" i="4"/>
  <c r="AI111" i="3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N7" i="15"/>
  <c r="Q7" i="21" s="1"/>
  <c r="AN64" i="15"/>
  <c r="Q64" i="21" s="1"/>
  <c r="Y55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R178" i="4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AN101" i="15"/>
  <c r="Q101" i="21" s="1"/>
  <c r="BX53" i="5"/>
  <c r="AN261" i="15"/>
  <c r="Q261" i="21" s="1"/>
  <c r="Z125" i="5" l="1"/>
  <c r="AI249" i="3"/>
  <c r="R197" i="4"/>
  <c r="AI24" i="3"/>
  <c r="BE261" i="5"/>
  <c r="E125" i="25"/>
  <c r="R109" i="4"/>
  <c r="E224" i="25"/>
  <c r="Y230" i="5"/>
  <c r="AI16" i="3"/>
  <c r="Y103" i="5"/>
  <c r="Y197" i="5"/>
  <c r="R59" i="4"/>
  <c r="AI54" i="3"/>
  <c r="R76" i="4"/>
  <c r="G125" i="4"/>
  <c r="AN212" i="15"/>
  <c r="Q212" i="21" s="1"/>
  <c r="AI56" i="3"/>
  <c r="AI218" i="3"/>
  <c r="K212" i="3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BE192" i="5" s="1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I227" i="5"/>
  <c r="BE180" i="5"/>
  <c r="G180" i="4"/>
  <c r="Z180" i="5"/>
  <c r="K180" i="3"/>
  <c r="Z47" i="5"/>
  <c r="K47" i="3"/>
  <c r="G47" i="4"/>
  <c r="BE47" i="5"/>
  <c r="Z22" i="5"/>
  <c r="G22" i="4"/>
  <c r="K22" i="3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Z197" i="5"/>
  <c r="G197" i="4"/>
  <c r="K197" i="3"/>
  <c r="BE197" i="5"/>
  <c r="Z166" i="5"/>
  <c r="G166" i="4"/>
  <c r="K166" i="3"/>
  <c r="BE166" i="5"/>
  <c r="L123" i="3"/>
  <c r="AA123" i="5"/>
  <c r="F123" i="4" s="1"/>
  <c r="Z178" i="5"/>
  <c r="K178" i="3"/>
  <c r="G178" i="4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Z110" i="5"/>
  <c r="K98" i="3"/>
  <c r="G98" i="4"/>
  <c r="Z98" i="5"/>
  <c r="BE98" i="5"/>
  <c r="AA125" i="5"/>
  <c r="F125" i="4" s="1"/>
  <c r="L125" i="3"/>
  <c r="K232" i="3"/>
  <c r="G232" i="4"/>
  <c r="Z232" i="5"/>
  <c r="AA24" i="5"/>
  <c r="F24" i="4" s="1"/>
  <c r="L24" i="3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BE103" i="5"/>
  <c r="G103" i="4"/>
  <c r="K103" i="3"/>
  <c r="Z103" i="5"/>
  <c r="AA212" i="5"/>
  <c r="F212" i="4" s="1"/>
  <c r="L212" i="3"/>
  <c r="Z79" i="5"/>
  <c r="K79" i="3"/>
  <c r="G79" i="4"/>
  <c r="BE79" i="5"/>
  <c r="BE130" i="5"/>
  <c r="Z230" i="5"/>
  <c r="K230" i="3"/>
  <c r="G230" i="4"/>
  <c r="BE230" i="5"/>
  <c r="Z195" i="5"/>
  <c r="G195" i="4"/>
  <c r="K195" i="3"/>
  <c r="BJ109" i="3" l="1"/>
  <c r="K192" i="3"/>
  <c r="Z192" i="5"/>
  <c r="AA192" i="5" s="1"/>
  <c r="F192" i="4" s="1"/>
  <c r="Z105" i="5"/>
  <c r="BH4" i="5"/>
  <c r="BE201" i="5"/>
  <c r="Z121" i="5"/>
  <c r="L121" i="3" s="1"/>
  <c r="G121" i="4"/>
  <c r="Z64" i="5"/>
  <c r="G192" i="4"/>
  <c r="Z116" i="5"/>
  <c r="K158" i="3"/>
  <c r="BK170" i="5"/>
  <c r="BL170" i="5" s="1"/>
  <c r="BP170" i="5" s="1"/>
  <c r="K105" i="3"/>
  <c r="G105" i="4"/>
  <c r="K96" i="3"/>
  <c r="G122" i="4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L213" i="3" s="1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L153" i="3" s="1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BJ19" i="3"/>
  <c r="K39" i="3"/>
  <c r="G141" i="4"/>
  <c r="K228" i="3"/>
  <c r="BK264" i="5"/>
  <c r="BO264" i="5" s="1"/>
  <c r="K216" i="3"/>
  <c r="G242" i="4"/>
  <c r="Z39" i="5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AA104" i="5"/>
  <c r="F104" i="4" s="1"/>
  <c r="L104" i="3"/>
  <c r="L122" i="3"/>
  <c r="AA122" i="5"/>
  <c r="F122" i="4" s="1"/>
  <c r="L39" i="3"/>
  <c r="AA39" i="5"/>
  <c r="F39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G195" i="11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BI232" i="3"/>
  <c r="Y232" i="4"/>
  <c r="AA124" i="5"/>
  <c r="F124" i="4" s="1"/>
  <c r="L124" i="3"/>
  <c r="L64" i="3"/>
  <c r="AA64" i="5"/>
  <c r="F64" i="4" s="1"/>
  <c r="AA40" i="5"/>
  <c r="F40" i="4" s="1"/>
  <c r="L40" i="3"/>
  <c r="AA96" i="5"/>
  <c r="F96" i="4" s="1"/>
  <c r="L96" i="3"/>
  <c r="AA26" i="5"/>
  <c r="F26" i="4" s="1"/>
  <c r="L26" i="3"/>
  <c r="BK55" i="5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BI133" i="5"/>
  <c r="L218" i="3"/>
  <c r="AA218" i="5"/>
  <c r="F218" i="4" s="1"/>
  <c r="L201" i="3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I178" i="3"/>
  <c r="Y178" i="4"/>
  <c r="AA153" i="5" l="1"/>
  <c r="F153" i="4" s="1"/>
  <c r="AA121" i="5"/>
  <c r="F121" i="4" s="1"/>
  <c r="BH4" i="3"/>
  <c r="Z4" i="4"/>
  <c r="BJ4" i="5"/>
  <c r="F4" i="11" s="1"/>
  <c r="BO170" i="5"/>
  <c r="I170" i="11" s="1"/>
  <c r="G170" i="11"/>
  <c r="BO195" i="5"/>
  <c r="I195" i="11" s="1"/>
  <c r="BJ47" i="3"/>
  <c r="BJ228" i="3"/>
  <c r="AA213" i="5"/>
  <c r="F213" i="4" s="1"/>
  <c r="BJ133" i="3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BO197" i="5" l="1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O127" i="5" l="1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<sst xmlns="http://schemas.openxmlformats.org/spreadsheetml/2006/main" count="1236" uniqueCount="832">
  <si>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</si>
  <si>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</si>
  <si>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</si>
  <si>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</si>
  <si>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</si>
  <si>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</si>
  <si>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</si>
  <si>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</si>
  <si>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</si>
  <si>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</si>
  <si>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</si>
  <si>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</si>
  <si>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</si>
  <si>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</si>
  <si>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</si>
  <si>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</si>
  <si>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</si>
  <si>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</si>
  <si>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</si>
  <si>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</si>
  <si>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</si>
  <si>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</si>
  <si>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</si>
  <si>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</si>
  <si>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</si>
  <si>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</si>
  <si>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</si>
  <si>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</si>
  <si>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</si>
  <si>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</si>
  <si>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</si>
  <si>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</si>
  <si>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</si>
  <si>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</si>
  <si>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</si>
  <si>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</si>
  <si>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</si>
  <si>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</si>
  <si>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</si>
  <si>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</si>
  <si>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</si>
  <si>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</si>
  <si>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</si>
  <si>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</si>
  <si>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</si>
  <si>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</si>
  <si>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</si>
  <si>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</si>
  <si>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</si>
  <si>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</si>
  <si>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</si>
  <si>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</si>
  <si>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</si>
  <si>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</si>
  <si>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</si>
  <si>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</si>
  <si>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</si>
  <si>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</si>
  <si>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</si>
  <si>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</si>
  <si>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</si>
  <si>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</si>
  <si>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</si>
  <si>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</si>
  <si>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</si>
  <si>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</si>
  <si>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</si>
  <si>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</si>
  <si>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</si>
  <si>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</si>
  <si>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</si>
  <si>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</si>
  <si>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</si>
  <si>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</si>
  <si>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</si>
  <si>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</si>
  <si>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</si>
  <si>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</si>
  <si>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</si>
  <si>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</si>
  <si>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</si>
  <si>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</si>
  <si>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</si>
  <si>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</si>
  <si>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</si>
  <si>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</si>
  <si>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</si>
  <si>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</si>
  <si>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</si>
  <si>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</si>
  <si>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</si>
  <si>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</si>
  <si>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</si>
  <si>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</si>
  <si>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</si>
  <si>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</si>
  <si>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</si>
  <si>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</si>
  <si>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</si>
  <si>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</si>
  <si>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</si>
  <si>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</si>
  <si>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</si>
  <si>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</si>
  <si>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</si>
  <si>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</si>
  <si>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</si>
  <si>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</si>
  <si>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</si>
  <si>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</si>
  <si>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</si>
  <si>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</si>
  <si>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</si>
  <si>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</si>
  <si>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</si>
  <si>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</si>
  <si>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</si>
  <si>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</si>
  <si>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</si>
  <si>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</si>
  <si>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</si>
  <si>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</si>
  <si>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</si>
  <si>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</si>
  <si>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</si>
  <si>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</si>
  <si>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</si>
  <si>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</si>
  <si>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</si>
  <si>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</si>
  <si>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</si>
  <si>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</si>
  <si>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</si>
  <si>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</si>
  <si>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</si>
  <si>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</si>
  <si>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</si>
  <si>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</si>
  <si>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</si>
  <si>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</si>
  <si>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</si>
  <si>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</si>
  <si>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</si>
  <si>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</si>
  <si>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</si>
  <si>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</si>
  <si>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</si>
  <si>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</si>
  <si>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</si>
  <si>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</si>
  <si>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</si>
  <si>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</si>
  <si>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</si>
  <si>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</si>
  <si>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</si>
  <si>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</si>
  <si>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</si>
  <si>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</si>
  <si>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</si>
  <si>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</si>
  <si>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</si>
  <si>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</si>
  <si>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</si>
  <si>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</si>
  <si>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</si>
  <si>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</si>
  <si>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</si>
  <si>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</si>
  <si>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</si>
  <si>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</si>
  <si>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</si>
  <si>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</si>
  <si>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</si>
  <si>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</si>
  <si>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</si>
  <si>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</si>
  <si>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</si>
  <si>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</si>
  <si>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</si>
  <si>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</si>
  <si>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</si>
  <si>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</si>
  <si>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</si>
  <si>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</si>
  <si>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</si>
  <si>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</si>
  <si>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</si>
  <si>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</si>
  <si>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</si>
  <si>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</si>
  <si>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</si>
  <si>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</si>
  <si>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</si>
  <si>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</si>
  <si>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</si>
  <si>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</si>
  <si>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</si>
  <si>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</si>
  <si>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</si>
  <si>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</si>
  <si>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</si>
  <si>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</si>
  <si>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</si>
  <si>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</si>
  <si>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</si>
  <si>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</si>
  <si>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</si>
  <si>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</si>
  <si>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</si>
  <si>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</si>
  <si>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</si>
  <si>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</si>
  <si>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</si>
  <si>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</si>
  <si>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</si>
  <si>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</si>
  <si>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</si>
  <si>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</si>
  <si>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</si>
  <si>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</si>
  <si>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</si>
  <si>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</si>
  <si>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</si>
  <si>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</si>
  <si>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</si>
  <si>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</si>
  <si>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</si>
  <si>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</si>
  <si>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</si>
  <si>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</si>
  <si>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</si>
  <si>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</si>
  <si>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</si>
  <si>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</si>
  <si>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</si>
  <si>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</si>
  <si>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</si>
  <si>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</si>
  <si>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</si>
  <si>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</si>
  <si>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</si>
  <si>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</si>
  <si>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</si>
  <si>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</si>
  <si>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</si>
  <si>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</si>
  <si>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</si>
  <si>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</si>
  <si>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</si>
  <si>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</si>
  <si>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</si>
  <si>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</si>
  <si>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</si>
  <si>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</si>
  <si>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</si>
  <si>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</si>
  <si>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</si>
  <si>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</si>
  <si>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</si>
  <si>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</si>
  <si>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</si>
  <si>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</si>
  <si>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</si>
  <si>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</si>
  <si>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</si>
  <si>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</si>
  <si>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</si>
  <si>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</si>
  <si>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</si>
  <si>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</si>
  <si>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</si>
  <si>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</si>
  <si>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</si>
  <si>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</si>
  <si>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</si>
  <si>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</si>
  <si>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</si>
  <si>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</si>
  <si>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</si>
  <si>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</si>
  <si>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</si>
  <si>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</si>
  <si>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</si>
  <si>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</si>
  <si>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</si>
  <si>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</si>
  <si>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</si>
  <si>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</si>
  <si>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</si>
  <si>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</si>
  <si>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</si>
  <si>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</si>
  <si>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</si>
  <si>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</si>
  <si>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</si>
  <si>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</si>
  <si>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</si>
  <si>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</si>
  <si>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</si>
  <si>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</si>
  <si>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</si>
  <si>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</si>
  <si>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</si>
  <si>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</si>
  <si>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</si>
  <si>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</si>
  <si>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</si>
  <si>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</si>
  <si>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</si>
  <si>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</si>
  <si>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</si>
  <si>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</si>
  <si>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</si>
  <si>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</si>
  <si>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</si>
  <si>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</si>
  <si>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</si>
  <si>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</si>
  <si>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</si>
  <si>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</si>
  <si>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</si>
  <si>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</si>
  <si>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</si>
  <si>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</si>
  <si>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</si>
  <si>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</si>
  <si>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</si>
  <si>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</si>
  <si>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</si>
  <si>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</si>
  <si>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</si>
  <si>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</si>
  <si>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</si>
  <si>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</si>
  <si>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</si>
  <si>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</si>
  <si>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</si>
  <si>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</si>
  <si>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</si>
  <si>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</si>
  <si>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</si>
  <si>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</si>
  <si>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</si>
  <si>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</si>
  <si>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</si>
  <si>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</si>
  <si>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</si>
  <si>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</si>
  <si>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</si>
  <si>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</si>
  <si>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</si>
  <si>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</si>
  <si>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</si>
  <si>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</si>
  <si>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</si>
  <si>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</si>
  <si>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</si>
  <si>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</si>
  <si>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</si>
  <si>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</si>
  <si>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</si>
  <si>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</si>
  <si>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</si>
  <si>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</si>
  <si>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</si>
  <si>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</si>
  <si>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</si>
  <si>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</si>
  <si>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</si>
  <si>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</si>
  <si>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</si>
  <si>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</si>
  <si>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</si>
  <si>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</si>
  <si>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</si>
  <si>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</si>
  <si>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</si>
  <si>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</si>
  <si>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</si>
  <si>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</si>
  <si>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</si>
  <si>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</si>
  <si>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</si>
  <si>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</si>
  <si>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</si>
  <si>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</si>
  <si>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</si>
  <si>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</si>
  <si>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</si>
  <si>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</si>
  <si>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</si>
  <si>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</si>
  <si>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</si>
  <si>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</si>
  <si>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</si>
  <si>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</si>
  <si>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</si>
  <si>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</si>
  <si>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</si>
  <si>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</si>
  <si>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</si>
  <si>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</si>
  <si>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</si>
  <si>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</si>
  <si>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</si>
  <si>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</si>
  <si>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</si>
  <si>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</si>
  <si>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</si>
  <si>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</si>
  <si>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</si>
  <si>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</si>
  <si>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</si>
  <si>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</si>
  <si>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</si>
  <si>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</si>
  <si>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</si>
  <si>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</si>
  <si>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</si>
  <si>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</si>
  <si>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</si>
  <si>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</si>
  <si>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</si>
  <si>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</si>
  <si>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</si>
  <si>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</si>
  <si>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</si>
  <si>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</si>
  <si>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</si>
  <si>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</si>
  <si>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</si>
  <si>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</si>
  <si>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</si>
  <si>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</si>
  <si>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</si>
  <si>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</si>
  <si>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</si>
  <si>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</si>
  <si>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</si>
  <si>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</si>
  <si>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</si>
  <si>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</si>
  <si>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</si>
  <si>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</si>
  <si>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</si>
  <si>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</si>
  <si>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</si>
  <si>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</si>
  <si>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</si>
  <si>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</si>
  <si>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</si>
  <si>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</si>
  <si>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</si>
  <si>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</si>
  <si>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</si>
  <si>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</si>
  <si>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</si>
  <si>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</si>
  <si>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</si>
  <si>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</si>
  <si>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</si>
  <si>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</si>
  <si>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</si>
  <si>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</si>
  <si>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</si>
  <si>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</si>
  <si>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</si>
  <si>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</si>
  <si>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</si>
  <si>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</si>
  <si>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</si>
  <si>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</si>
  <si>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</si>
  <si>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</si>
  <si>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</si>
  <si>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</si>
  <si>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</si>
  <si>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</si>
  <si>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</si>
  <si>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</si>
  <si>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</si>
  <si>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</si>
  <si>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</si>
  <si>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</si>
  <si>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</si>
  <si>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</si>
  <si>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</si>
  <si>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</si>
  <si>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</si>
  <si>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</si>
  <si>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</si>
  <si>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</si>
  <si>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</si>
  <si>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</si>
  <si>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</si>
  <si>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</si>
  <si>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</si>
  <si>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</si>
  <si>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</si>
  <si>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</si>
  <si>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</si>
  <si>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</si>
  <si>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</si>
  <si>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</si>
  <si>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</si>
  <si>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</si>
  <si>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</si>
  <si>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</si>
  <si>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</si>
  <si>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</si>
  <si>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</si>
  <si>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</si>
  <si>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</si>
  <si>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</si>
  <si>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</si>
  <si>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</si>
  <si>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</si>
  <si>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</si>
  <si>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</si>
  <si>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</si>
  <si>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</si>
  <si>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</si>
  <si>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</si>
  <si>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</si>
  <si>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</si>
  <si>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</si>
  <si>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</si>
  <si>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</si>
  <si>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</si>
  <si>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</si>
  <si>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</si>
  <si>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</si>
  <si>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</si>
  <si>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</si>
  <si>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</si>
  <si>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</si>
  <si>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</si>
  <si>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</si>
  <si>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</si>
  <si>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</si>
  <si>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</si>
  <si>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</si>
  <si>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</si>
  <si>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</si>
  <si>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</si>
  <si>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</si>
  <si>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</si>
  <si>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</si>
  <si>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</si>
  <si>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</si>
  <si>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</si>
  <si>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</si>
  <si>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</si>
  <si>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</si>
  <si>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</si>
  <si>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</si>
  <si>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</si>
  <si>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</si>
  <si>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</si>
  <si>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</si>
  <si>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</si>
  <si>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</si>
  <si>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</si>
  <si>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</si>
  <si>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</si>
  <si>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</si>
  <si>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</si>
  <si>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</si>
  <si>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</si>
  <si>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</si>
  <si>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</si>
  <si>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</si>
  <si>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</si>
  <si>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</si>
  <si>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</si>
  <si>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</si>
  <si>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</si>
  <si>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</si>
  <si>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</si>
  <si>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</si>
  <si>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</si>
  <si>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</si>
  <si>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</si>
  <si>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</si>
  <si>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</si>
  <si>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</si>
  <si>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</si>
  <si>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</si>
  <si>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</si>
  <si>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</si>
  <si>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</si>
  <si>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</si>
  <si>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</si>
  <si>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</si>
  <si>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</si>
  <si>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</si>
  <si>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</si>
  <si>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</si>
  <si>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</si>
  <si>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</si>
  <si>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</si>
  <si>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</si>
  <si>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</si>
  <si>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</si>
  <si>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</si>
  <si>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</si>
  <si>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</si>
  <si>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</si>
  <si>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</si>
  <si>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</si>
  <si>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</si>
  <si>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</si>
  <si>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</si>
  <si>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</si>
  <si>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</si>
  <si>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</si>
  <si>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</si>
  <si>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</si>
  <si>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</si>
  <si>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</si>
  <si>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</si>
  <si>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</si>
  <si>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</si>
  <si>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</si>
  <si>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</si>
  <si>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</si>
  <si>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</si>
  <si>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</si>
  <si>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</si>
  <si>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</si>
  <si>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</si>
  <si>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</si>
  <si>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</si>
  <si>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</si>
  <si>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</si>
  <si>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</si>
  <si>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</si>
  <si>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</si>
  <si>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</si>
  <si>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</si>
  <si>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</si>
  <si>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</si>
  <si>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</si>
  <si>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</si>
  <si>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</si>
  <si>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</si>
  <si>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</si>
  <si>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</si>
  <si>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</si>
  <si>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</si>
  <si>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</si>
  <si>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</si>
  <si>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</si>
  <si>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</si>
  <si>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</si>
  <si>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</si>
  <si>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</si>
  <si>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</si>
  <si>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</si>
  <si>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</si>
  <si>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</si>
  <si>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</si>
  <si>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</si>
  <si>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</si>
  <si>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</si>
  <si>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</si>
  <si>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</si>
  <si>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</si>
  <si>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</si>
  <si>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</si>
  <si>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</si>
  <si>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</si>
  <si>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</si>
  <si>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</si>
  <si>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</si>
  <si>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</si>
  <si>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</si>
  <si>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</si>
  <si>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</si>
  <si>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</si>
  <si>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</si>
  <si>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</si>
  <si>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</si>
  <si>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</si>
  <si>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</si>
  <si>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</si>
  <si>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</si>
  <si>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</si>
  <si>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</si>
  <si>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</si>
  <si>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</si>
  <si>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</si>
  <si>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</si>
  <si>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</si>
  <si>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</si>
  <si>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</si>
  <si>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</si>
  <si>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</si>
  <si>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</si>
  <si>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</si>
  <si>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</si>
  <si>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</si>
  <si>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</si>
  <si>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</si>
  <si>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</si>
  <si>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</si>
  <si>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</si>
  <si>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</si>
  <si>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</si>
  <si>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</si>
  <si>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</si>
  <si>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</si>
  <si>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</si>
  <si>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</si>
  <si>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</si>
  <si>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</si>
  <si>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</si>
  <si>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</si>
  <si>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</si>
  <si>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</si>
  <si>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</si>
  <si>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</si>
  <si>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</si>
  <si>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</si>
  <si>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</si>
  <si>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</si>
  <si>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</si>
  <si>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</si>
  <si>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</si>
  <si>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</si>
  <si>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</si>
  <si>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</si>
  <si>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</si>
  <si>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</si>
  <si>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</si>
  <si>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</si>
  <si>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</si>
  <si>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</si>
  <si>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</si>
  <si>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</si>
  <si>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</si>
  <si>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</si>
  <si>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</si>
  <si>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</si>
  <si>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</si>
  <si>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</si>
  <si>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</si>
  <si>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</si>
  <si>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</si>
  <si>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</si>
  <si>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</si>
  <si>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</si>
  <si>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</si>
  <si>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</si>
  <si>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</si>
  <si>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</si>
  <si>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</si>
  <si>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</si>
  <si>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</si>
  <si>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</si>
  <si>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</si>
  <si>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</si>
  <si>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</si>
  <si>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</si>
  <si>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</si>
  <si>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</si>
  <si>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</si>
  <si>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</si>
  <si>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</si>
  <si>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</si>
  <si>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</si>
  <si>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</si>
  <si>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</si>
  <si>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</si>
  <si>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</si>
  <si>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</si>
  <si>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</si>
  <si>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</si>
  <si>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</si>
  <si>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</si>
  <si>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</si>
  <si>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</si>
  <si>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</si>
  <si>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</si>
  <si>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</si>
  <si>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</si>
  <si>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</si>
  <si>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</si>
  <si>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</si>
  <si>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</si>
  <si>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</si>
  <si>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</si>
  <si>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</si>
  <si>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</si>
  <si>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</si>
  <si>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</si>
  <si>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</si>
  <si>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</si>
  <si>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</si>
  <si>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</si>
  <si>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</si>
  <si>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</si>
  <si>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</si>
  <si>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</si>
  <si>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</si>
  <si>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</si>
  <si>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</si>
  <si>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</si>
  <si>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</si>
  <si>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</si>
  <si>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</si>
  <si>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</si>
  <si>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</si>
  <si>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</si>
  <si>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</si>
  <si>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</si>
  <si>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</si>
  <si>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</si>
  <si>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</si>
  <si>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</si>
  <si>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</si>
  <si>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</si>
  <si>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</si>
  <si>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</si>
  <si>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</si>
  <si>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</si>
  <si>
    <t>2025.07.a</t>
  </si>
  <si>
    <t>3/2025</t>
  </si>
  <si>
    <t>startkwartaal 3/2025 + parameters</t>
  </si>
  <si>
    <t>2025.10.a</t>
  </si>
  <si>
    <t>4/2025</t>
  </si>
  <si>
    <t>startkwartaal 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</si>
</sst>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20"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33203125" defaultRowHeight="11.25" x14ac:dyDescent="0.2"/>
  <cols>
    <col min="1" max="1" width="9.33203125" style="129"/>
    <col min="2" max="2" width="18" style="129" customWidth="1"/>
    <col min="3" max="3" width="21" style="129" customWidth="1"/>
    <col min="4" max="16384" width="9.33203125" style="129"/>
  </cols>
  <sheetData>
    <row r="1" ht="96.75" customHeight="1" x14ac:dyDescent="0.2"/>
    <row r="26" spans="3:3" ht="28.5" x14ac:dyDescent="0.4">
      <c r="C26" s="128"/>
    </row>
    <row r="28" spans="3:3" ht="25.5" x14ac:dyDescent="0.35">
      <c r="C28" s="130"/>
    </row>
    <row r="29" spans="3:3" ht="17.25" x14ac:dyDescent="0.3">
      <c r="C29" s="131"/>
    </row>
    <row r="31" spans="3:3" ht="25.5" x14ac:dyDescent="0.35">
      <c r="C31" s="130"/>
    </row>
    <row r="32" spans="3:3" ht="17.25" x14ac:dyDescent="0.3">
      <c r="C32" s="131"/>
    </row>
  </sheetData>
  <sheetProtection algorithmName="SHA-512" hashValue="vXxqQGCJG+o6/TnYdALh6Kjc6CzLNN4PjvG+01LURQAUJdqZFcRrHXcS3hBBMeBp24dzNl0axqJK6h8PaH+N+A==" saltValue="/k2uP8J1K4D/wm1ahoC9H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0" customWidth="1"/>
    <col min="4" max="4" width="14.83203125" style="13" customWidth="1"/>
    <col min="5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4 / 2025</v>
      </c>
      <c r="F2" s="247" t="s">
        <v>301</v>
      </c>
      <c r="G2" s="249" t="str">
        <f>Version!A2</f>
        <v>2025.10.a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16">
        <f ca="1">BerM2!Y4</f>
        <v>0</v>
      </c>
      <c r="B4" s="216">
        <f ca="1">BerM2!AU4</f>
        <v>0</v>
      </c>
      <c r="C4" s="217">
        <f ca="1">BerM2!Z4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3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3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3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3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3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3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3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3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3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3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3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3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3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3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3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3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3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3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3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3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3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3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3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3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3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3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3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3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3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3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3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3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3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3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3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3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3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3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3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3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3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3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3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3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3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3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3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3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3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3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3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3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3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3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3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3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3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3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3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3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3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3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3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3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3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3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3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3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3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3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3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3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3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3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3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3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3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3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3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3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3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3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3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3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3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3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3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3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3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3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3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3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3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3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3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3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3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3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3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3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3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3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3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3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3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3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3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3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3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3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3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3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3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3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3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3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3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3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3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3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3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3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3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3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3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3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3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3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3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3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3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3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3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3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3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3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3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3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3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3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3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3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3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3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3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3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3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3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3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3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3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3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3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3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3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3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3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3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3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3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3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3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3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3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3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3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3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3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3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3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3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3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3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3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3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3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3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3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3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3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3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3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3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3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3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3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3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3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3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3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3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3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3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3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3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3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3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3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3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3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3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3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3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3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3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3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3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3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3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3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3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3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3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3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3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3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3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3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3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3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3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3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3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3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3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3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3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3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3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3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3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3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3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3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3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3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3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3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3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3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3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3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3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3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3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3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3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3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3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3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3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3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3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3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3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3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3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3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3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3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3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3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3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3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3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3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3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3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3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3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3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3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3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3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3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3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3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3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3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3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3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3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3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3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3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3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3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3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3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3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3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3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3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3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3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3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w0bj85NZh4z8914N0dS7hrbT+YfqVUGqIjDiTI/ZYBcSRGBSRqT3F9zMEtFG18xR8k5niPNCDPI6rPLRwncH0w==" saltValue="ex4m/+C26+C8OliRKp9NO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0" customWidth="1"/>
    <col min="4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4 / 2025</v>
      </c>
      <c r="F2" s="247" t="s">
        <v>301</v>
      </c>
      <c r="G2" s="249" t="str">
        <f>Version!A2</f>
        <v>2025.10.a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16">
        <f ca="1">BerM3!Y4</f>
        <v>0</v>
      </c>
      <c r="B4" s="216">
        <f ca="1">BerM3!AU4</f>
        <v>0</v>
      </c>
      <c r="C4" s="217">
        <f ca="1">BerM3!Z4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3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3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3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3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3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3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3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3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3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3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3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3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3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3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3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3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3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3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3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3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3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3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3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3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3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3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3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3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3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3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3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3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3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3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3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3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3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3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3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3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3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3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3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3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3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3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3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3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3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3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3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3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3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3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3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3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3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3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3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3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3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3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3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3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3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3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3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3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3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3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3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3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3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3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3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3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3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3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3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3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3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3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3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3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3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3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3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3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3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3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3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3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3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3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3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3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3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3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3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3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3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3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3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3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3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3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3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3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3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3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3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3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3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3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3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3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3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3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3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3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3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3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3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3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3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3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3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3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3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3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3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3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3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3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3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3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3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3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3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3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3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3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3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3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3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3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3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3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3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3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3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3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3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3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3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3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3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3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3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3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3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3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3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3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3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3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3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3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3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3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3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3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3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3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3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3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3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3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3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3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3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3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3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3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3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3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3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3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3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3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3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3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3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3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3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3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3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3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3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3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3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3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3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3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3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3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3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3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3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3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3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3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3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3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3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3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3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3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3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3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3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3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3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3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3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3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3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3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3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3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3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3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3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3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3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3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3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3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3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3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3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3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3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3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3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3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3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3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3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3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3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3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3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3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3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3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3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3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3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3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3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3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3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3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3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3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3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3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3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3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3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3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3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3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3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3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3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3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3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3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3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3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3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3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3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3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3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3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3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3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3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3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3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3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3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3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jwaWmruUSw3bU8LWFH+KgWTwwnta0TOdMpsJhhVVICVz3tpB6k6FfO8nIWOe3O8fc2mZgsteDbtswLzybAgxsQ==" saltValue="CceRAlYKxxiaB3Lreyt2F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6" customWidth="1"/>
    <col min="6" max="8" width="22.83203125" style="26" customWidth="1"/>
    <col min="9" max="9" width="16.83203125" style="38" customWidth="1"/>
    <col min="10" max="10" width="17.6640625" customWidth="1"/>
    <col min="11" max="11" width="15.332031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5" customHeight="1" x14ac:dyDescent="0.25">
      <c r="A2" s="253" t="s">
        <v>300</v>
      </c>
      <c r="B2" s="254" t="str">
        <f>Quart!A2&amp;" / "&amp;Quart!B2</f>
        <v>4 / 2025</v>
      </c>
      <c r="C2" s="253" t="s">
        <v>301</v>
      </c>
      <c r="D2" s="255" t="str">
        <f>Version!A2</f>
        <v>2025.10.a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5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oktober 2025</v>
      </c>
      <c r="G3" s="229" t="str">
        <f>"Netto Entlohnung "&amp;TEXT(Kal!A12,("MMMM "&amp;yearformattext))</f>
        <v>Netto Entlohnung november 2025</v>
      </c>
      <c r="H3" s="229" t="str">
        <f>"Netto Entlohnung " &amp;TEXT(Kal!A13,("MMMM "&amp;yearformattext))</f>
        <v>Netto Entlohnung december 2025</v>
      </c>
      <c r="I3"/>
    </row>
    <row r="4" spans="1:9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79">
        <f>BerKW!BV4</f>
        <v>0</v>
      </c>
      <c r="F4" s="280">
        <f ca="1">BerM1!AQ4-(BerM1!AR4-BerM1!AT4)</f>
        <v>0</v>
      </c>
      <c r="G4" s="280">
        <f ca="1">BerM2!AQ4-(BerM2!AR4-BerM2!AT4)</f>
        <v>0</v>
      </c>
      <c r="H4" s="280">
        <f ca="1">BerM3!AQ4-(BerM3!AR4-BerM3!AT4)</f>
        <v>0</v>
      </c>
      <c r="I4"/>
    </row>
    <row r="5" spans="1:9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tk7WTVq8SFExIPGcRrvQyfbaJ8PmaEhbQpujlyqbzPUFCG2ZAQfNoh9a3QUrDSRqXhDqnqXaQcuZdfsnXmPAIA==" saltValue="A6D6E59cuaeXqRN91vGyh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14" customWidth="1"/>
    <col min="2" max="2" width="15" customWidth="1"/>
    <col min="3" max="3" width="20.5" customWidth="1"/>
    <col min="4" max="4" width="21.33203125" customWidth="1"/>
    <col min="5" max="5" width="13.5" customWidth="1"/>
    <col min="6" max="6" width="20.5" customWidth="1"/>
    <col min="7" max="7" width="36.83203125" bestFit="1" customWidth="1"/>
    <col min="8" max="8" width="10.6640625" customWidth="1"/>
    <col min="9" max="9" width="18.6640625" customWidth="1"/>
    <col min="10" max="10" width="20.83203125" customWidth="1"/>
    <col min="11" max="11" width="4.83203125" customWidth="1"/>
    <col min="12" max="12" width="16.83203125" customWidth="1"/>
    <col min="13" max="13" width="16.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4 / 2025</v>
      </c>
      <c r="C2" s="261" t="s">
        <v>301</v>
      </c>
      <c r="D2" s="263" t="str">
        <f>Version!A2</f>
        <v>2025.10.a</v>
      </c>
      <c r="E2" s="258"/>
      <c r="F2" s="258"/>
      <c r="G2" s="265" t="s">
        <v>249</v>
      </c>
      <c r="H2" s="345">
        <f ca="1">BerKW!$BO$2</f>
        <v>0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0</v>
      </c>
      <c r="K3" s="277"/>
      <c r="L3" s="278"/>
      <c r="M3" s="278"/>
    </row>
    <row r="4" spans="1:13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69">
        <f>Ident!L4</f>
        <v>0</v>
      </c>
      <c r="F4" s="270">
        <f ca="1">BerKW!BJ4</f>
        <v>0</v>
      </c>
      <c r="G4" s="270">
        <f ca="1">BerKW!BK4</f>
        <v>0</v>
      </c>
      <c r="H4" s="270">
        <f ca="1">BerKW!BN4</f>
        <v>0</v>
      </c>
      <c r="I4" s="271">
        <f ca="1">BerKW!BO4</f>
        <v>0</v>
      </c>
      <c r="J4" s="270">
        <f ca="1">BerKW!BP4-BerKW!BZ4</f>
        <v>0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FTlJ4mWvMRQzbv+mCwqwBLcnWk/8qrsuEXzacWYaY+14M1P2pkVQBUz3GgMV+HmTny3oFCTgTlDIF0aOns0vFQ==" saltValue="PYVr3KM9GYTXgYgaBd6fu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4.33203125" style="2" customWidth="1"/>
    <col min="4" max="4" width="18.83203125" style="2" customWidth="1"/>
    <col min="5" max="5" width="29.33203125" style="2" customWidth="1"/>
    <col min="6" max="6" width="12.83203125" style="10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8" width="28.83203125" style="2" customWidth="1"/>
    <col min="59" max="62" width="20.83203125" style="2" customWidth="1"/>
    <col min="63" max="63" width="9.33203125" style="6"/>
    <col min="64" max="64" width="3.33203125" style="6" customWidth="1"/>
    <col min="65" max="16384" width="9.332031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0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5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3">
      <c r="A4" s="226">
        <f>Ident!A4</f>
        <v>0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0</v>
      </c>
      <c r="L4" s="405">
        <f>BerKW!Z4</f>
        <v>1</v>
      </c>
      <c r="M4" s="226">
        <f>IF(BerKW!K4=0,0,1)</f>
        <v>0</v>
      </c>
      <c r="N4" s="405">
        <f>BerKW!L4*100</f>
        <v>0</v>
      </c>
      <c r="O4" s="405">
        <f>BerKW!K4*100</f>
        <v>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0</v>
      </c>
      <c r="AM4" s="405">
        <v>497</v>
      </c>
      <c r="AN4" s="405">
        <v>0</v>
      </c>
      <c r="AO4" s="405">
        <f ca="1">BerKW!AW4*100</f>
        <v>0</v>
      </c>
      <c r="AP4" s="405">
        <f ca="1">BerKW!BB4*100-SUM(AT4+AX4)</f>
        <v>0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0</v>
      </c>
      <c r="AT4" s="405">
        <f ca="1">BerKW!AY4*100</f>
        <v>0</v>
      </c>
      <c r="AU4" s="405">
        <f t="shared" ref="AU4:AU67" ca="1" si="1">IF(bijdrage256&lt;&gt;0,256,0)</f>
        <v>0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0</v>
      </c>
      <c r="BI4" s="408">
        <f>BerKW!BG4</f>
        <v>0</v>
      </c>
      <c r="BJ4" s="226">
        <f>BerKW!BF4*100</f>
        <v>0</v>
      </c>
    </row>
    <row r="5" spans="1:62" ht="14.1" customHeight="1" x14ac:dyDescent="0.3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0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3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0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3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0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3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0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3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0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3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0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3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0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3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0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3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0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3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0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3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0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3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0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3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0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3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0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3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0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3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0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3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0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3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0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3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0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3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0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3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0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3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0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3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0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3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0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3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0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3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0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3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0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3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0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3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0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3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0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3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0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3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0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3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0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3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0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3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0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3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0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3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0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3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0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3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0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3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0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3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0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3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0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3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0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3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0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3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0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3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0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3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0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3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0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3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0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3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0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3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0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3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0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3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0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3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0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3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0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3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0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3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0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3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0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3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0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3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0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3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0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3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0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3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0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3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0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3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0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3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0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3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0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3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0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3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0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3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0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3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0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3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0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3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0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3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0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3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0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3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0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3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0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3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0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3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0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3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0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3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0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3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0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3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0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3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0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3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0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3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0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3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0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3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0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3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0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3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0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3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0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3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0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3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0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3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0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3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0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3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0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3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0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3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0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3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0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3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0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3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0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3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0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3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0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3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0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3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0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3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0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3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0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3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0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3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0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3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0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3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0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3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0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3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0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3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0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3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0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3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0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3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0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3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0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3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0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3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0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3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0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3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0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3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0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3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0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3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0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3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0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3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0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3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0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3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0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3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0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3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0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3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0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3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0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3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0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3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0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3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0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3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0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3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0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3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0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3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0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3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0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3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0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3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0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3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0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3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0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3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0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3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0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3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0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3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0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3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0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3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0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3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0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3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0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3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0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3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0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3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0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3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0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3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0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3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0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3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0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3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0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3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0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3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0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3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0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3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0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3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0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3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0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3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0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3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0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3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0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3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0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3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0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3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0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3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0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3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0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3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0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3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0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3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0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3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0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3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0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3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0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3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0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3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0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3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0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3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0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3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0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3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0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3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0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3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0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3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0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3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0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3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0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3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0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3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0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3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0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3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0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3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0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3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0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3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0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3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0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3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0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3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0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3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0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3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0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3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0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3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0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3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0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3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0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3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0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3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0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3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0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3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0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3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0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3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0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3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0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3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0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3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0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3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0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3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0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3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0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3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0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3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0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3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0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3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0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3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0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3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0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3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0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3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0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3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0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3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0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3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0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3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0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3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0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3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0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3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0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3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0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3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0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3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0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3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0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3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0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3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0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3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0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3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0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3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0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3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0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3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0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mDWZrCZpGkjy2MEsEoxwRmVCEl+Ctfcq37DiHzXrSHha+A1Y26yU7q9nGSxpbRXxfti9EdhvP4qmpgcQd/nscQ==" saltValue="eOu4aIIUR2ElOjNf8nJoaQ==" spinCount="100000" sheet="1" objects="1" scenarios="1"/>
  <phoneticPr fontId="0" type="noConversion"/>
  <conditionalFormatting sqref="E2:G2">
    <cfRule type="expression" dxfId="6" priority="2">
      <formula>AND(kwnr&gt;=80,kwnr&lt;=81)</formula>
    </cfRule>
  </conditionalFormatting>
  <conditionalFormatting sqref="F2:G2">
    <cfRule type="expression" dxfId="5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ht="33.950000000000003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4 / 2025</v>
      </c>
      <c r="C2" s="314" t="s">
        <v>301</v>
      </c>
      <c r="D2" s="315" t="str">
        <f>Version!A2</f>
        <v>2025.10.a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50000000000003" customHeight="1" thickBot="1" x14ac:dyDescent="0.35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3.5" x14ac:dyDescent="0.3">
      <c r="A4" s="268">
        <f>Ident!A4</f>
        <v>0</v>
      </c>
      <c r="B4" s="268">
        <f>Ident!B4</f>
        <v>0</v>
      </c>
      <c r="C4" s="298">
        <f>Ident!C4</f>
        <v>0</v>
      </c>
      <c r="D4" s="320">
        <f>Ident!D4</f>
        <v>0</v>
      </c>
      <c r="E4" s="299">
        <f>Ident!$G4</f>
        <v>0</v>
      </c>
      <c r="F4" s="300" t="str">
        <f>BerKW!AA4</f>
        <v>Teilzeit</v>
      </c>
      <c r="G4" s="300">
        <f>BerKW!Y4</f>
        <v>0</v>
      </c>
      <c r="H4" s="300">
        <f>BerKW!L4</f>
        <v>0</v>
      </c>
      <c r="I4" s="300">
        <f>BerKW!K4</f>
        <v>0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0</v>
      </c>
      <c r="Y4" s="301">
        <f>BerKW!BG4</f>
        <v>0</v>
      </c>
      <c r="Z4" s="300">
        <f ca="1">BerKW!BH4</f>
        <v>0</v>
      </c>
      <c r="AA4" s="268">
        <f>Ident!A4</f>
        <v>0</v>
      </c>
      <c r="AB4" s="268">
        <f>Ident!B4</f>
        <v>0</v>
      </c>
      <c r="AC4" s="268">
        <f>Ident!C4</f>
        <v>0</v>
      </c>
      <c r="AD4" s="268">
        <f>Ident!D4</f>
        <v>0</v>
      </c>
      <c r="AE4" s="302">
        <f>Ident!$G4</f>
        <v>0</v>
      </c>
    </row>
    <row r="5" spans="1:31" ht="13.5" x14ac:dyDescent="0.3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3.5" x14ac:dyDescent="0.3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3.5" x14ac:dyDescent="0.3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3.5" x14ac:dyDescent="0.3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3.5" x14ac:dyDescent="0.3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3.5" x14ac:dyDescent="0.3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3.5" x14ac:dyDescent="0.3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3.5" x14ac:dyDescent="0.3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3.5" x14ac:dyDescent="0.3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3.5" x14ac:dyDescent="0.3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3.5" x14ac:dyDescent="0.3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3.5" x14ac:dyDescent="0.3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3.5" x14ac:dyDescent="0.3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3.5" x14ac:dyDescent="0.3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3.5" x14ac:dyDescent="0.3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3.5" x14ac:dyDescent="0.3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3.5" x14ac:dyDescent="0.3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3.5" x14ac:dyDescent="0.3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3.5" x14ac:dyDescent="0.3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3.5" x14ac:dyDescent="0.3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3.5" x14ac:dyDescent="0.3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3.5" x14ac:dyDescent="0.3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3.5" x14ac:dyDescent="0.3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3.5" x14ac:dyDescent="0.3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3.5" x14ac:dyDescent="0.3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3.5" x14ac:dyDescent="0.3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3.5" x14ac:dyDescent="0.3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3.5" x14ac:dyDescent="0.3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3.5" x14ac:dyDescent="0.3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3.5" x14ac:dyDescent="0.3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3.5" x14ac:dyDescent="0.3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3.5" x14ac:dyDescent="0.3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3.5" x14ac:dyDescent="0.3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3.5" x14ac:dyDescent="0.3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3.5" x14ac:dyDescent="0.3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3.5" x14ac:dyDescent="0.3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3.5" x14ac:dyDescent="0.3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3.5" x14ac:dyDescent="0.3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3.5" x14ac:dyDescent="0.3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3.5" x14ac:dyDescent="0.3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3.5" x14ac:dyDescent="0.3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3.5" x14ac:dyDescent="0.3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3.5" x14ac:dyDescent="0.3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3.5" x14ac:dyDescent="0.3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3.5" x14ac:dyDescent="0.3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3.5" x14ac:dyDescent="0.3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3.5" x14ac:dyDescent="0.3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3.5" x14ac:dyDescent="0.3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3.5" x14ac:dyDescent="0.3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3.5" x14ac:dyDescent="0.3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3.5" x14ac:dyDescent="0.3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3.5" x14ac:dyDescent="0.3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3.5" x14ac:dyDescent="0.3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3.5" x14ac:dyDescent="0.3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3.5" x14ac:dyDescent="0.3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3.5" x14ac:dyDescent="0.3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3.5" x14ac:dyDescent="0.3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3.5" x14ac:dyDescent="0.3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3.5" x14ac:dyDescent="0.3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3.5" x14ac:dyDescent="0.3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3.5" x14ac:dyDescent="0.3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3.5" x14ac:dyDescent="0.3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3.5" x14ac:dyDescent="0.3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3.5" x14ac:dyDescent="0.3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3.5" x14ac:dyDescent="0.3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3.5" x14ac:dyDescent="0.3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3.5" x14ac:dyDescent="0.3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3.5" x14ac:dyDescent="0.3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3.5" x14ac:dyDescent="0.3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3.5" x14ac:dyDescent="0.3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3.5" x14ac:dyDescent="0.3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3.5" x14ac:dyDescent="0.3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3.5" x14ac:dyDescent="0.3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3.5" x14ac:dyDescent="0.3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3.5" x14ac:dyDescent="0.3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3.5" x14ac:dyDescent="0.3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3.5" x14ac:dyDescent="0.3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3.5" x14ac:dyDescent="0.3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3.5" x14ac:dyDescent="0.3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3.5" x14ac:dyDescent="0.3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3.5" x14ac:dyDescent="0.3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3.5" x14ac:dyDescent="0.3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3.5" x14ac:dyDescent="0.3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3.5" x14ac:dyDescent="0.3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3.5" x14ac:dyDescent="0.3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3.5" x14ac:dyDescent="0.3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3.5" x14ac:dyDescent="0.3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3.5" x14ac:dyDescent="0.3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3.5" x14ac:dyDescent="0.3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3.5" x14ac:dyDescent="0.3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3.5" x14ac:dyDescent="0.3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3.5" x14ac:dyDescent="0.3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3.5" x14ac:dyDescent="0.3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3.5" x14ac:dyDescent="0.3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3.5" x14ac:dyDescent="0.3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3.5" x14ac:dyDescent="0.3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3.5" x14ac:dyDescent="0.3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3.5" x14ac:dyDescent="0.3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3.5" x14ac:dyDescent="0.3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3.5" x14ac:dyDescent="0.3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3.5" x14ac:dyDescent="0.3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3.5" x14ac:dyDescent="0.3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3.5" x14ac:dyDescent="0.3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3.5" x14ac:dyDescent="0.3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3.5" x14ac:dyDescent="0.3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3.5" x14ac:dyDescent="0.3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3.5" x14ac:dyDescent="0.3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3.5" x14ac:dyDescent="0.3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3.5" x14ac:dyDescent="0.3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3.5" x14ac:dyDescent="0.3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3.5" x14ac:dyDescent="0.3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3.5" x14ac:dyDescent="0.3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3.5" x14ac:dyDescent="0.3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3.5" x14ac:dyDescent="0.3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3.5" x14ac:dyDescent="0.3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3.5" x14ac:dyDescent="0.3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3.5" x14ac:dyDescent="0.3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3.5" x14ac:dyDescent="0.3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3.5" x14ac:dyDescent="0.3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3.5" x14ac:dyDescent="0.3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3.5" x14ac:dyDescent="0.3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3.5" x14ac:dyDescent="0.3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3.5" x14ac:dyDescent="0.3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3.5" x14ac:dyDescent="0.3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3.5" x14ac:dyDescent="0.3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3.5" x14ac:dyDescent="0.3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3.5" x14ac:dyDescent="0.3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3.5" x14ac:dyDescent="0.3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3.5" x14ac:dyDescent="0.3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3.5" x14ac:dyDescent="0.3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3.5" x14ac:dyDescent="0.3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3.5" x14ac:dyDescent="0.3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3.5" x14ac:dyDescent="0.3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3.5" x14ac:dyDescent="0.3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3.5" x14ac:dyDescent="0.3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3.5" x14ac:dyDescent="0.3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3.5" x14ac:dyDescent="0.3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3.5" x14ac:dyDescent="0.3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3.5" x14ac:dyDescent="0.3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3.5" x14ac:dyDescent="0.3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3.5" x14ac:dyDescent="0.3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3.5" x14ac:dyDescent="0.3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3.5" x14ac:dyDescent="0.3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3.5" x14ac:dyDescent="0.3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3.5" x14ac:dyDescent="0.3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3.5" x14ac:dyDescent="0.3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3.5" x14ac:dyDescent="0.3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3.5" x14ac:dyDescent="0.3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3.5" x14ac:dyDescent="0.3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3.5" x14ac:dyDescent="0.3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3.5" x14ac:dyDescent="0.3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3.5" x14ac:dyDescent="0.3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3.5" x14ac:dyDescent="0.3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3.5" x14ac:dyDescent="0.3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3.5" x14ac:dyDescent="0.3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3.5" x14ac:dyDescent="0.3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3.5" x14ac:dyDescent="0.3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3.5" x14ac:dyDescent="0.3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3.5" x14ac:dyDescent="0.3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3.5" x14ac:dyDescent="0.3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3.5" x14ac:dyDescent="0.3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3.5" x14ac:dyDescent="0.3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3.5" x14ac:dyDescent="0.3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3.5" x14ac:dyDescent="0.3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3.5" x14ac:dyDescent="0.3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3.5" x14ac:dyDescent="0.3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3.5" x14ac:dyDescent="0.3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3.5" x14ac:dyDescent="0.3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3.5" x14ac:dyDescent="0.3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3.5" x14ac:dyDescent="0.3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3.5" x14ac:dyDescent="0.3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3.5" x14ac:dyDescent="0.3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3.5" x14ac:dyDescent="0.3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3.5" x14ac:dyDescent="0.3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3.5" x14ac:dyDescent="0.3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3.5" x14ac:dyDescent="0.3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3.5" x14ac:dyDescent="0.3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3.5" x14ac:dyDescent="0.3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3.5" x14ac:dyDescent="0.3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3.5" x14ac:dyDescent="0.3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3.5" x14ac:dyDescent="0.3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3.5" x14ac:dyDescent="0.3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3.5" x14ac:dyDescent="0.3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3.5" x14ac:dyDescent="0.3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3.5" x14ac:dyDescent="0.3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3.5" x14ac:dyDescent="0.3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3.5" x14ac:dyDescent="0.3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3.5" x14ac:dyDescent="0.3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3.5" x14ac:dyDescent="0.3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3.5" x14ac:dyDescent="0.3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3.5" x14ac:dyDescent="0.3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3.5" x14ac:dyDescent="0.3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3.5" x14ac:dyDescent="0.3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3.5" x14ac:dyDescent="0.3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3.5" x14ac:dyDescent="0.3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3.5" x14ac:dyDescent="0.3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3.5" x14ac:dyDescent="0.3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3.5" x14ac:dyDescent="0.3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3.5" x14ac:dyDescent="0.3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3.5" x14ac:dyDescent="0.3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3.5" x14ac:dyDescent="0.3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3.5" x14ac:dyDescent="0.3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3.5" x14ac:dyDescent="0.3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3.5" x14ac:dyDescent="0.3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3.5" x14ac:dyDescent="0.3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3.5" x14ac:dyDescent="0.3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3.5" x14ac:dyDescent="0.3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3.5" x14ac:dyDescent="0.3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3.5" x14ac:dyDescent="0.3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3.5" x14ac:dyDescent="0.3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3.5" x14ac:dyDescent="0.3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3.5" x14ac:dyDescent="0.3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3.5" x14ac:dyDescent="0.3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3.5" x14ac:dyDescent="0.3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3.5" x14ac:dyDescent="0.3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3.5" x14ac:dyDescent="0.3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3.5" x14ac:dyDescent="0.3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3.5" x14ac:dyDescent="0.3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3.5" x14ac:dyDescent="0.3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3.5" x14ac:dyDescent="0.3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3.5" x14ac:dyDescent="0.3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3.5" x14ac:dyDescent="0.3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3.5" x14ac:dyDescent="0.3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3.5" x14ac:dyDescent="0.3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3.5" x14ac:dyDescent="0.3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3.5" x14ac:dyDescent="0.3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3.5" x14ac:dyDescent="0.3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3.5" x14ac:dyDescent="0.3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3.5" x14ac:dyDescent="0.3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3.5" x14ac:dyDescent="0.3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3.5" x14ac:dyDescent="0.3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3.5" x14ac:dyDescent="0.3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3.5" x14ac:dyDescent="0.3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3.5" x14ac:dyDescent="0.3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3.5" x14ac:dyDescent="0.3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3.5" x14ac:dyDescent="0.3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3.5" x14ac:dyDescent="0.3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3.5" x14ac:dyDescent="0.3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3.5" x14ac:dyDescent="0.3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3.5" x14ac:dyDescent="0.3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3.5" x14ac:dyDescent="0.3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3.5" x14ac:dyDescent="0.3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3.5" x14ac:dyDescent="0.3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3.5" x14ac:dyDescent="0.3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3.5" x14ac:dyDescent="0.3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3.5" x14ac:dyDescent="0.3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3.5" x14ac:dyDescent="0.3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3.5" x14ac:dyDescent="0.3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3.5" x14ac:dyDescent="0.3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3.5" x14ac:dyDescent="0.3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3.5" x14ac:dyDescent="0.3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3.5" x14ac:dyDescent="0.3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3.5" x14ac:dyDescent="0.3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3.5" x14ac:dyDescent="0.3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3.5" x14ac:dyDescent="0.3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3.5" x14ac:dyDescent="0.3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3.5" x14ac:dyDescent="0.3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3.5" x14ac:dyDescent="0.3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3.5" x14ac:dyDescent="0.3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3.5" x14ac:dyDescent="0.3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3.5" x14ac:dyDescent="0.3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3.5" x14ac:dyDescent="0.3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3.5" x14ac:dyDescent="0.3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3.5" x14ac:dyDescent="0.3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3.5" x14ac:dyDescent="0.3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3.5" x14ac:dyDescent="0.3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3.5" x14ac:dyDescent="0.3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3.5" x14ac:dyDescent="0.3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3.5" x14ac:dyDescent="0.3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3.5" x14ac:dyDescent="0.3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3.5" x14ac:dyDescent="0.3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3.5" x14ac:dyDescent="0.3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3.5" x14ac:dyDescent="0.3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3.5" x14ac:dyDescent="0.3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3.5" x14ac:dyDescent="0.3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3.5" x14ac:dyDescent="0.3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3.5" x14ac:dyDescent="0.3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3.5" x14ac:dyDescent="0.3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3.5" x14ac:dyDescent="0.3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3.5" x14ac:dyDescent="0.3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3.5" x14ac:dyDescent="0.3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3.5" x14ac:dyDescent="0.3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3.5" x14ac:dyDescent="0.3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3.5" x14ac:dyDescent="0.3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3.5" x14ac:dyDescent="0.3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3.5" x14ac:dyDescent="0.3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3.5" x14ac:dyDescent="0.3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3.5" x14ac:dyDescent="0.3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3.5" x14ac:dyDescent="0.3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3.5" x14ac:dyDescent="0.3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3.5" x14ac:dyDescent="0.3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3.5" x14ac:dyDescent="0.3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3.5" x14ac:dyDescent="0.3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3.5" x14ac:dyDescent="0.3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3.5" x14ac:dyDescent="0.3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3.5" x14ac:dyDescent="0.3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ZpcYhhsetJcFhcLsPBnqm17cSMEPApGELglWmpugRMiP+UuoqpiX/a3CGgAGnaswr0SqCF5yyZCE1djpCjo21w==" saltValue="lR4uB5n02e+VJTXBCqEv2g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6" customWidth="1"/>
    <col min="2" max="2" width="4.83203125" style="6" customWidth="1"/>
    <col min="3" max="7" width="14.83203125" style="6" customWidth="1"/>
    <col min="8" max="8" width="36.83203125" style="6" customWidth="1"/>
    <col min="9" max="9" width="4.83203125" style="6" customWidth="1"/>
    <col min="10" max="14" width="26.83203125" style="6" customWidth="1"/>
    <col min="15" max="15" width="26.83203125" style="35" customWidth="1"/>
    <col min="16" max="23" width="10.83203125" style="6" customWidth="1"/>
    <col min="24" max="24" width="12.83203125" style="6" customWidth="1"/>
    <col min="25" max="27" width="16.83203125" style="6" customWidth="1"/>
    <col min="28" max="49" width="32.83203125" style="6" customWidth="1"/>
    <col min="50" max="55" width="22.83203125" style="6" customWidth="1"/>
    <col min="56" max="56" width="28.83203125" style="6" customWidth="1"/>
    <col min="57" max="57" width="22.83203125" style="6" customWidth="1"/>
    <col min="58" max="58" width="30.83203125" style="6" customWidth="1"/>
    <col min="59" max="59" width="20.83203125" style="36" customWidth="1"/>
    <col min="60" max="61" width="28.83203125" style="6" customWidth="1"/>
    <col min="62" max="62" width="24.83203125" style="6" customWidth="1"/>
    <col min="63" max="63" width="28.83203125" style="6" customWidth="1"/>
    <col min="64" max="65" width="16.83203125" style="6" customWidth="1"/>
    <col min="66" max="68" width="18.83203125" style="6" customWidth="1"/>
    <col min="69" max="70" width="14.83203125" style="6" customWidth="1"/>
    <col min="71" max="71" width="4.83203125" style="6" customWidth="1"/>
    <col min="72" max="72" width="28.6640625" style="376" customWidth="1"/>
    <col min="73" max="73" width="4.83203125" style="6" customWidth="1"/>
    <col min="74" max="74" width="34.83203125" style="6" customWidth="1"/>
    <col min="75" max="76" width="12.83203125" style="6" customWidth="1"/>
    <col min="77" max="77" width="4.83203125" style="6" customWidth="1"/>
    <col min="78" max="78" width="34.83203125" style="6" customWidth="1"/>
    <col min="79" max="16384" width="9.332031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0</v>
      </c>
      <c r="BP2" s="8">
        <f ca="1">SUM(BP4:BP300)-SUM(BZ4:BZ300)</f>
        <v>0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*0,00%)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0,00%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*0,00%)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45931</v>
      </c>
      <c r="D4" s="2">
        <f>Ident!F4-C4+1-(INT((CHOOSE(WEEKDAY(C4),0,1,2,3,4,5,6)+(Ident!F4-C4+1))/7))-(INT((CHOOSE(WEEKDAY(C4),6,0,1,2,3,4,5)+(Ident!F4-C4+1))/7))</f>
        <v>-32807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-32807</v>
      </c>
      <c r="G4" s="2">
        <f>IF(AND(Ident!E4&lt;&gt;0,Ident!F4&lt;&gt;0),D4,IF(AND(Ident!E4&lt;&gt;0,Ident!F4=0),E4,IF(AND(Ident!E4=0,Ident!F4&lt;&gt;0),F4,ad5kw)))</f>
        <v>66</v>
      </c>
      <c r="H4" s="43">
        <f>ROUND(G4*Ident!L4,2)</f>
        <v>0</v>
      </c>
      <c r="I4" s="47"/>
      <c r="J4" s="41">
        <f>BerM1!W4+BerM2!W4+BerM3!W4</f>
        <v>0</v>
      </c>
      <c r="K4" s="41">
        <f t="shared" ref="K4:K67" si="0">IF(A4=1,"Verbessern!",MIN(upk,ROUND(J4*fuf,2)))</f>
        <v>0</v>
      </c>
      <c r="L4" s="41">
        <f t="shared" ref="L4:L67" si="1">IF(A4=1,"Verbessern",ROUND(K4/(4*fuf),2))</f>
        <v>0</v>
      </c>
      <c r="M4" s="8">
        <f>BerM1!AB4+BerM2!AB4+BerM3!AB4</f>
        <v>0</v>
      </c>
      <c r="N4" s="8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8">
        <f>ROUND((BerM1!I4+BerM2!I4+BerM3!I4)/(malu1+malu2+malu3),2)</f>
        <v>0</v>
      </c>
      <c r="Q4" s="8">
        <f>ROUND((BerM1!J4+BerM2!J4+BerM3!J4)/(dima1+dima2+dima3),2)</f>
        <v>0</v>
      </c>
      <c r="R4" s="8">
        <f>ROUND((BerM1!K4+BerM2!K4+BerM3!K4)/(wome1+wome2+wome3),2)</f>
        <v>0</v>
      </c>
      <c r="S4" s="8">
        <f>ROUND((BerM1!L4+BerM2!L4+BerM3!L4)/(doje1+doje2+doje3),2)</f>
        <v>0</v>
      </c>
      <c r="T4" s="8">
        <f>ROUND((BerM1!M4+BerM2!M4+BerM3!M4)/(vrve1+vrve2+vrve3),2)</f>
        <v>0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0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28">
        <f t="shared" ref="Z4:Z67" si="4">IF(Y4&lt;mm,1,0)</f>
        <v>1</v>
      </c>
      <c r="AA4" s="8" t="str">
        <f>IF(Z4=1,"Teilzeit","Ganztag")</f>
        <v>Teilzeit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0</v>
      </c>
      <c r="AX4" s="8">
        <f t="shared" ref="AX4:AX67" ca="1" si="12">IF(A4=1,"Verbessern",ROUND(AW4*pabij/100,2)+ROUND(AW4*bijdrage255/100,2)+ROUND(AW4*bijdrage256/100,2))</f>
        <v>0</v>
      </c>
      <c r="AY4" s="8">
        <f t="shared" ref="AY4:AY67" ca="1" si="13">IF(A4=1,"Verbessern",ROUND(AW4*bijdrage255/100,2))</f>
        <v>0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0</v>
      </c>
      <c r="BB4" s="8">
        <f t="shared" ref="BB4:BB67" ca="1" si="16">IF(A4=1,"Verbessern",ROUND(AW4*(pabij+wnbij)/100,2)+ROUND(AW4*bijdrage255/100,2)+ROUND(AW4*bijdrage256/100,2))</f>
        <v>0</v>
      </c>
      <c r="BC4" s="8">
        <f>MIN(ROUND(K4/494,2),1)</f>
        <v>0</v>
      </c>
      <c r="BD4" s="8">
        <f t="shared" ref="BD4:BD67" si="17">IF(kwnr&gt;=44,BC4,IF(BC4&lt;0.33,0,BC4))</f>
        <v>0</v>
      </c>
      <c r="BE4" s="98">
        <f>IF(BD4&gt;=0.8,ROUND(1/BD4,7),IF(AND(BD4&gt;=0.55,BD4&lt;0.8),1+BD4-0.55,IF(BD4&lt;0.275,IF(Y4&gt;=19,1,0),1)))</f>
        <v>0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IF(A4=1,"Verbessern",MIN(BA4,BerM1!AT4+BerM2!AT4+BerM3!AT4))</f>
        <v>0</v>
      </c>
      <c r="BI4" s="8">
        <f ca="1">BF4+BH4</f>
        <v>0</v>
      </c>
      <c r="BJ4" s="8">
        <f ca="1">IF(A4=1,"Verbessern",BA4-BH4)</f>
        <v>0</v>
      </c>
      <c r="BK4" s="8">
        <f ca="1">IF(A4=1,"Verbessern",AX4-BF4)</f>
        <v>0</v>
      </c>
      <c r="BL4" s="8">
        <f ca="1">BJ4+BK4</f>
        <v>0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0</v>
      </c>
      <c r="BP4" s="8">
        <f ca="1">IF(A4=1,"Verbessern",BL4+BM4+BN4)</f>
        <v>0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0</v>
      </c>
      <c r="BW4" s="8">
        <f>K4+AC4</f>
        <v>0</v>
      </c>
      <c r="BX4" s="8">
        <f>L4+AD4</f>
        <v>0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45931</v>
      </c>
      <c r="D5" s="2">
        <f>Ident!F5-C5+1-(INT((CHOOSE(WEEKDAY(C5),0,1,2,3,4,5,6)+(Ident!F5-C5+1))/7))-(INT((CHOOSE(WEEKDAY(C5),6,0,1,2,3,4,5)+(Ident!F5-C5+1))/7))</f>
        <v>-32807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-32807</v>
      </c>
      <c r="G5" s="2">
        <f>IF(AND(Ident!E5&lt;&gt;0,Ident!F5&lt;&gt;0),D5,IF(AND(Ident!E5&lt;&gt;0,Ident!F5=0),E5,IF(AND(Ident!E5=0,Ident!F5&lt;&gt;0),F5,ad5kw)))</f>
        <v>66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45931</v>
      </c>
      <c r="D6" s="2">
        <f>Ident!F6-C6+1-(INT((CHOOSE(WEEKDAY(C6),0,1,2,3,4,5,6)+(Ident!F6-C6+1))/7))-(INT((CHOOSE(WEEKDAY(C6),6,0,1,2,3,4,5)+(Ident!F6-C6+1))/7))</f>
        <v>-32807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-32807</v>
      </c>
      <c r="G6" s="2">
        <f>IF(AND(Ident!E6&lt;&gt;0,Ident!F6&lt;&gt;0),D6,IF(AND(Ident!E6&lt;&gt;0,Ident!F6=0),E6,IF(AND(Ident!E6=0,Ident!F6&lt;&gt;0),F6,ad5kw)))</f>
        <v>66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45931</v>
      </c>
      <c r="D7" s="2">
        <f>Ident!F7-C7+1-(INT((CHOOSE(WEEKDAY(C7),0,1,2,3,4,5,6)+(Ident!F7-C7+1))/7))-(INT((CHOOSE(WEEKDAY(C7),6,0,1,2,3,4,5)+(Ident!F7-C7+1))/7))</f>
        <v>-32807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-32807</v>
      </c>
      <c r="G7" s="2">
        <f>IF(AND(Ident!E7&lt;&gt;0,Ident!F7&lt;&gt;0),D7,IF(AND(Ident!E7&lt;&gt;0,Ident!F7=0),E7,IF(AND(Ident!E7=0,Ident!F7&lt;&gt;0),F7,ad5kw)))</f>
        <v>66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45931</v>
      </c>
      <c r="D8" s="2">
        <f>Ident!F8-C8+1-(INT((CHOOSE(WEEKDAY(C8),0,1,2,3,4,5,6)+(Ident!F8-C8+1))/7))-(INT((CHOOSE(WEEKDAY(C8),6,0,1,2,3,4,5)+(Ident!F8-C8+1))/7))</f>
        <v>-32807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-32807</v>
      </c>
      <c r="G8" s="2">
        <f>IF(AND(Ident!E8&lt;&gt;0,Ident!F8&lt;&gt;0),D8,IF(AND(Ident!E8&lt;&gt;0,Ident!F8=0),E8,IF(AND(Ident!E8=0,Ident!F8&lt;&gt;0),F8,ad5kw)))</f>
        <v>66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45931</v>
      </c>
      <c r="D9" s="2">
        <f>Ident!F9-C9+1-(INT((CHOOSE(WEEKDAY(C9),0,1,2,3,4,5,6)+(Ident!F9-C9+1))/7))-(INT((CHOOSE(WEEKDAY(C9),6,0,1,2,3,4,5)+(Ident!F9-C9+1))/7))</f>
        <v>-32807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-32807</v>
      </c>
      <c r="G9" s="2">
        <f>IF(AND(Ident!E9&lt;&gt;0,Ident!F9&lt;&gt;0),D9,IF(AND(Ident!E9&lt;&gt;0,Ident!F9=0),E9,IF(AND(Ident!E9=0,Ident!F9&lt;&gt;0),F9,ad5kw)))</f>
        <v>66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45931</v>
      </c>
      <c r="D10" s="2">
        <f>Ident!F10-C10+1-(INT((CHOOSE(WEEKDAY(C10),0,1,2,3,4,5,6)+(Ident!F10-C10+1))/7))-(INT((CHOOSE(WEEKDAY(C10),6,0,1,2,3,4,5)+(Ident!F10-C10+1))/7))</f>
        <v>-32807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-32807</v>
      </c>
      <c r="G10" s="2">
        <f>IF(AND(Ident!E10&lt;&gt;0,Ident!F10&lt;&gt;0),D10,IF(AND(Ident!E10&lt;&gt;0,Ident!F10=0),E10,IF(AND(Ident!E10=0,Ident!F10&lt;&gt;0),F10,ad5kw)))</f>
        <v>66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45931</v>
      </c>
      <c r="D11" s="2">
        <f>Ident!F11-C11+1-(INT((CHOOSE(WEEKDAY(C11),0,1,2,3,4,5,6)+(Ident!F11-C11+1))/7))-(INT((CHOOSE(WEEKDAY(C11),6,0,1,2,3,4,5)+(Ident!F11-C11+1))/7))</f>
        <v>-32807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-32807</v>
      </c>
      <c r="G11" s="2">
        <f>IF(AND(Ident!E11&lt;&gt;0,Ident!F11&lt;&gt;0),D11,IF(AND(Ident!E11&lt;&gt;0,Ident!F11=0),E11,IF(AND(Ident!E11=0,Ident!F11&lt;&gt;0),F11,ad5kw)))</f>
        <v>66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45931</v>
      </c>
      <c r="D12" s="2">
        <f>Ident!F12-C12+1-(INT((CHOOSE(WEEKDAY(C12),0,1,2,3,4,5,6)+(Ident!F12-C12+1))/7))-(INT((CHOOSE(WEEKDAY(C12),6,0,1,2,3,4,5)+(Ident!F12-C12+1))/7))</f>
        <v>-32807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-32807</v>
      </c>
      <c r="G12" s="2">
        <f>IF(AND(Ident!E12&lt;&gt;0,Ident!F12&lt;&gt;0),D12,IF(AND(Ident!E12&lt;&gt;0,Ident!F12=0),E12,IF(AND(Ident!E12=0,Ident!F12&lt;&gt;0),F12,ad5kw)))</f>
        <v>66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45931</v>
      </c>
      <c r="D13" s="2">
        <f>Ident!F13-C13+1-(INT((CHOOSE(WEEKDAY(C13),0,1,2,3,4,5,6)+(Ident!F13-C13+1))/7))-(INT((CHOOSE(WEEKDAY(C13),6,0,1,2,3,4,5)+(Ident!F13-C13+1))/7))</f>
        <v>-32807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-32807</v>
      </c>
      <c r="G13" s="2">
        <f>IF(AND(Ident!E13&lt;&gt;0,Ident!F13&lt;&gt;0),D13,IF(AND(Ident!E13&lt;&gt;0,Ident!F13=0),E13,IF(AND(Ident!E13=0,Ident!F13&lt;&gt;0),F13,ad5kw)))</f>
        <v>66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45931</v>
      </c>
      <c r="D14" s="2">
        <f>Ident!F14-C14+1-(INT((CHOOSE(WEEKDAY(C14),0,1,2,3,4,5,6)+(Ident!F14-C14+1))/7))-(INT((CHOOSE(WEEKDAY(C14),6,0,1,2,3,4,5)+(Ident!F14-C14+1))/7))</f>
        <v>-32807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-32807</v>
      </c>
      <c r="G14" s="2">
        <f>IF(AND(Ident!E14&lt;&gt;0,Ident!F14&lt;&gt;0),D14,IF(AND(Ident!E14&lt;&gt;0,Ident!F14=0),E14,IF(AND(Ident!E14=0,Ident!F14&lt;&gt;0),F14,ad5kw)))</f>
        <v>66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45931</v>
      </c>
      <c r="D15" s="2">
        <f>Ident!F15-C15+1-(INT((CHOOSE(WEEKDAY(C15),0,1,2,3,4,5,6)+(Ident!F15-C15+1))/7))-(INT((CHOOSE(WEEKDAY(C15),6,0,1,2,3,4,5)+(Ident!F15-C15+1))/7))</f>
        <v>-32807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-32807</v>
      </c>
      <c r="G15" s="2">
        <f>IF(AND(Ident!E15&lt;&gt;0,Ident!F15&lt;&gt;0),D15,IF(AND(Ident!E15&lt;&gt;0,Ident!F15=0),E15,IF(AND(Ident!E15=0,Ident!F15&lt;&gt;0),F15,ad5kw)))</f>
        <v>66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45931</v>
      </c>
      <c r="D16" s="2">
        <f>Ident!F16-C16+1-(INT((CHOOSE(WEEKDAY(C16),0,1,2,3,4,5,6)+(Ident!F16-C16+1))/7))-(INT((CHOOSE(WEEKDAY(C16),6,0,1,2,3,4,5)+(Ident!F16-C16+1))/7))</f>
        <v>-32807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-32807</v>
      </c>
      <c r="G16" s="2">
        <f>IF(AND(Ident!E16&lt;&gt;0,Ident!F16&lt;&gt;0),D16,IF(AND(Ident!E16&lt;&gt;0,Ident!F16=0),E16,IF(AND(Ident!E16=0,Ident!F16&lt;&gt;0),F16,ad5kw)))</f>
        <v>66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45931</v>
      </c>
      <c r="D17" s="2">
        <f>Ident!F17-C17+1-(INT((CHOOSE(WEEKDAY(C17),0,1,2,3,4,5,6)+(Ident!F17-C17+1))/7))-(INT((CHOOSE(WEEKDAY(C17),6,0,1,2,3,4,5)+(Ident!F17-C17+1))/7))</f>
        <v>-32807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-32807</v>
      </c>
      <c r="G17" s="2">
        <f>IF(AND(Ident!E17&lt;&gt;0,Ident!F17&lt;&gt;0),D17,IF(AND(Ident!E17&lt;&gt;0,Ident!F17=0),E17,IF(AND(Ident!E17=0,Ident!F17&lt;&gt;0),F17,ad5kw)))</f>
        <v>66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45931</v>
      </c>
      <c r="D18" s="2">
        <f>Ident!F18-C18+1-(INT((CHOOSE(WEEKDAY(C18),0,1,2,3,4,5,6)+(Ident!F18-C18+1))/7))-(INT((CHOOSE(WEEKDAY(C18),6,0,1,2,3,4,5)+(Ident!F18-C18+1))/7))</f>
        <v>-32807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-32807</v>
      </c>
      <c r="G18" s="2">
        <f>IF(AND(Ident!E18&lt;&gt;0,Ident!F18&lt;&gt;0),D18,IF(AND(Ident!E18&lt;&gt;0,Ident!F18=0),E18,IF(AND(Ident!E18=0,Ident!F18&lt;&gt;0),F18,ad5kw)))</f>
        <v>66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45931</v>
      </c>
      <c r="D19" s="2">
        <f>Ident!F19-C19+1-(INT((CHOOSE(WEEKDAY(C19),0,1,2,3,4,5,6)+(Ident!F19-C19+1))/7))-(INT((CHOOSE(WEEKDAY(C19),6,0,1,2,3,4,5)+(Ident!F19-C19+1))/7))</f>
        <v>-32807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-32807</v>
      </c>
      <c r="G19" s="2">
        <f>IF(AND(Ident!E19&lt;&gt;0,Ident!F19&lt;&gt;0),D19,IF(AND(Ident!E19&lt;&gt;0,Ident!F19=0),E19,IF(AND(Ident!E19=0,Ident!F19&lt;&gt;0),F19,ad5kw)))</f>
        <v>66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45931</v>
      </c>
      <c r="D20" s="2">
        <f>Ident!F20-C20+1-(INT((CHOOSE(WEEKDAY(C20),0,1,2,3,4,5,6)+(Ident!F20-C20+1))/7))-(INT((CHOOSE(WEEKDAY(C20),6,0,1,2,3,4,5)+(Ident!F20-C20+1))/7))</f>
        <v>-32807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-32807</v>
      </c>
      <c r="G20" s="2">
        <f>IF(AND(Ident!E20&lt;&gt;0,Ident!F20&lt;&gt;0),D20,IF(AND(Ident!E20&lt;&gt;0,Ident!F20=0),E20,IF(AND(Ident!E20=0,Ident!F20&lt;&gt;0),F20,ad5kw)))</f>
        <v>66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45931</v>
      </c>
      <c r="D21" s="2">
        <f>Ident!F21-C21+1-(INT((CHOOSE(WEEKDAY(C21),0,1,2,3,4,5,6)+(Ident!F21-C21+1))/7))-(INT((CHOOSE(WEEKDAY(C21),6,0,1,2,3,4,5)+(Ident!F21-C21+1))/7))</f>
        <v>-32807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-32807</v>
      </c>
      <c r="G21" s="2">
        <f>IF(AND(Ident!E21&lt;&gt;0,Ident!F21&lt;&gt;0),D21,IF(AND(Ident!E21&lt;&gt;0,Ident!F21=0),E21,IF(AND(Ident!E21=0,Ident!F21&lt;&gt;0),F21,ad5kw)))</f>
        <v>66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45931</v>
      </c>
      <c r="D22" s="2">
        <f>Ident!F22-C22+1-(INT((CHOOSE(WEEKDAY(C22),0,1,2,3,4,5,6)+(Ident!F22-C22+1))/7))-(INT((CHOOSE(WEEKDAY(C22),6,0,1,2,3,4,5)+(Ident!F22-C22+1))/7))</f>
        <v>-32807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-32807</v>
      </c>
      <c r="G22" s="2">
        <f>IF(AND(Ident!E22&lt;&gt;0,Ident!F22&lt;&gt;0),D22,IF(AND(Ident!E22&lt;&gt;0,Ident!F22=0),E22,IF(AND(Ident!E22=0,Ident!F22&lt;&gt;0),F22,ad5kw)))</f>
        <v>66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45931</v>
      </c>
      <c r="D23" s="2">
        <f>Ident!F23-C23+1-(INT((CHOOSE(WEEKDAY(C23),0,1,2,3,4,5,6)+(Ident!F23-C23+1))/7))-(INT((CHOOSE(WEEKDAY(C23),6,0,1,2,3,4,5)+(Ident!F23-C23+1))/7))</f>
        <v>-32807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-32807</v>
      </c>
      <c r="G23" s="2">
        <f>IF(AND(Ident!E23&lt;&gt;0,Ident!F23&lt;&gt;0),D23,IF(AND(Ident!E23&lt;&gt;0,Ident!F23=0),E23,IF(AND(Ident!E23=0,Ident!F23&lt;&gt;0),F23,ad5kw)))</f>
        <v>66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45931</v>
      </c>
      <c r="D24" s="2">
        <f>Ident!F24-C24+1-(INT((CHOOSE(WEEKDAY(C24),0,1,2,3,4,5,6)+(Ident!F24-C24+1))/7))-(INT((CHOOSE(WEEKDAY(C24),6,0,1,2,3,4,5)+(Ident!F24-C24+1))/7))</f>
        <v>-32807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-32807</v>
      </c>
      <c r="G24" s="2">
        <f>IF(AND(Ident!E24&lt;&gt;0,Ident!F24&lt;&gt;0),D24,IF(AND(Ident!E24&lt;&gt;0,Ident!F24=0),E24,IF(AND(Ident!E24=0,Ident!F24&lt;&gt;0),F24,ad5kw)))</f>
        <v>66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45931</v>
      </c>
      <c r="D25" s="2">
        <f>Ident!F25-C25+1-(INT((CHOOSE(WEEKDAY(C25),0,1,2,3,4,5,6)+(Ident!F25-C25+1))/7))-(INT((CHOOSE(WEEKDAY(C25),6,0,1,2,3,4,5)+(Ident!F25-C25+1))/7))</f>
        <v>-32807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-32807</v>
      </c>
      <c r="G25" s="2">
        <f>IF(AND(Ident!E25&lt;&gt;0,Ident!F25&lt;&gt;0),D25,IF(AND(Ident!E25&lt;&gt;0,Ident!F25=0),E25,IF(AND(Ident!E25=0,Ident!F25&lt;&gt;0),F25,ad5kw)))</f>
        <v>66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45931</v>
      </c>
      <c r="D26" s="2">
        <f>Ident!F26-C26+1-(INT((CHOOSE(WEEKDAY(C26),0,1,2,3,4,5,6)+(Ident!F26-C26+1))/7))-(INT((CHOOSE(WEEKDAY(C26),6,0,1,2,3,4,5)+(Ident!F26-C26+1))/7))</f>
        <v>-32807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-32807</v>
      </c>
      <c r="G26" s="2">
        <f>IF(AND(Ident!E26&lt;&gt;0,Ident!F26&lt;&gt;0),D26,IF(AND(Ident!E26&lt;&gt;0,Ident!F26=0),E26,IF(AND(Ident!E26=0,Ident!F26&lt;&gt;0),F26,ad5kw)))</f>
        <v>66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45931</v>
      </c>
      <c r="D27" s="2">
        <f>Ident!F27-C27+1-(INT((CHOOSE(WEEKDAY(C27),0,1,2,3,4,5,6)+(Ident!F27-C27+1))/7))-(INT((CHOOSE(WEEKDAY(C27),6,0,1,2,3,4,5)+(Ident!F27-C27+1))/7))</f>
        <v>-32807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-32807</v>
      </c>
      <c r="G27" s="2">
        <f>IF(AND(Ident!E27&lt;&gt;0,Ident!F27&lt;&gt;0),D27,IF(AND(Ident!E27&lt;&gt;0,Ident!F27=0),E27,IF(AND(Ident!E27=0,Ident!F27&lt;&gt;0),F27,ad5kw)))</f>
        <v>66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45931</v>
      </c>
      <c r="D28" s="2">
        <f>Ident!F28-C28+1-(INT((CHOOSE(WEEKDAY(C28),0,1,2,3,4,5,6)+(Ident!F28-C28+1))/7))-(INT((CHOOSE(WEEKDAY(C28),6,0,1,2,3,4,5)+(Ident!F28-C28+1))/7))</f>
        <v>-32807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-32807</v>
      </c>
      <c r="G28" s="2">
        <f>IF(AND(Ident!E28&lt;&gt;0,Ident!F28&lt;&gt;0),D28,IF(AND(Ident!E28&lt;&gt;0,Ident!F28=0),E28,IF(AND(Ident!E28=0,Ident!F28&lt;&gt;0),F28,ad5kw)))</f>
        <v>66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45931</v>
      </c>
      <c r="D29" s="2">
        <f>Ident!F29-C29+1-(INT((CHOOSE(WEEKDAY(C29),0,1,2,3,4,5,6)+(Ident!F29-C29+1))/7))-(INT((CHOOSE(WEEKDAY(C29),6,0,1,2,3,4,5)+(Ident!F29-C29+1))/7))</f>
        <v>-32807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-32807</v>
      </c>
      <c r="G29" s="2">
        <f>IF(AND(Ident!E29&lt;&gt;0,Ident!F29&lt;&gt;0),D29,IF(AND(Ident!E29&lt;&gt;0,Ident!F29=0),E29,IF(AND(Ident!E29=0,Ident!F29&lt;&gt;0),F29,ad5kw)))</f>
        <v>66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45931</v>
      </c>
      <c r="D30" s="2">
        <f>Ident!F30-C30+1-(INT((CHOOSE(WEEKDAY(C30),0,1,2,3,4,5,6)+(Ident!F30-C30+1))/7))-(INT((CHOOSE(WEEKDAY(C30),6,0,1,2,3,4,5)+(Ident!F30-C30+1))/7))</f>
        <v>-32807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-32807</v>
      </c>
      <c r="G30" s="2">
        <f>IF(AND(Ident!E30&lt;&gt;0,Ident!F30&lt;&gt;0),D30,IF(AND(Ident!E30&lt;&gt;0,Ident!F30=0),E30,IF(AND(Ident!E30=0,Ident!F30&lt;&gt;0),F30,ad5kw)))</f>
        <v>66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45931</v>
      </c>
      <c r="D31" s="2">
        <f>Ident!F31-C31+1-(INT((CHOOSE(WEEKDAY(C31),0,1,2,3,4,5,6)+(Ident!F31-C31+1))/7))-(INT((CHOOSE(WEEKDAY(C31),6,0,1,2,3,4,5)+(Ident!F31-C31+1))/7))</f>
        <v>-32807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-32807</v>
      </c>
      <c r="G31" s="2">
        <f>IF(AND(Ident!E31&lt;&gt;0,Ident!F31&lt;&gt;0),D31,IF(AND(Ident!E31&lt;&gt;0,Ident!F31=0),E31,IF(AND(Ident!E31=0,Ident!F31&lt;&gt;0),F31,ad5kw)))</f>
        <v>66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45931</v>
      </c>
      <c r="D32" s="2">
        <f>Ident!F32-C32+1-(INT((CHOOSE(WEEKDAY(C32),0,1,2,3,4,5,6)+(Ident!F32-C32+1))/7))-(INT((CHOOSE(WEEKDAY(C32),6,0,1,2,3,4,5)+(Ident!F32-C32+1))/7))</f>
        <v>-32807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-32807</v>
      </c>
      <c r="G32" s="2">
        <f>IF(AND(Ident!E32&lt;&gt;0,Ident!F32&lt;&gt;0),D32,IF(AND(Ident!E32&lt;&gt;0,Ident!F32=0),E32,IF(AND(Ident!E32=0,Ident!F32&lt;&gt;0),F32,ad5kw)))</f>
        <v>66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45931</v>
      </c>
      <c r="D33" s="2">
        <f>Ident!F33-C33+1-(INT((CHOOSE(WEEKDAY(C33),0,1,2,3,4,5,6)+(Ident!F33-C33+1))/7))-(INT((CHOOSE(WEEKDAY(C33),6,0,1,2,3,4,5)+(Ident!F33-C33+1))/7))</f>
        <v>-32807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-32807</v>
      </c>
      <c r="G33" s="2">
        <f>IF(AND(Ident!E33&lt;&gt;0,Ident!F33&lt;&gt;0),D33,IF(AND(Ident!E33&lt;&gt;0,Ident!F33=0),E33,IF(AND(Ident!E33=0,Ident!F33&lt;&gt;0),F33,ad5kw)))</f>
        <v>66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45931</v>
      </c>
      <c r="D34" s="2">
        <f>Ident!F34-C34+1-(INT((CHOOSE(WEEKDAY(C34),0,1,2,3,4,5,6)+(Ident!F34-C34+1))/7))-(INT((CHOOSE(WEEKDAY(C34),6,0,1,2,3,4,5)+(Ident!F34-C34+1))/7))</f>
        <v>-32807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-32807</v>
      </c>
      <c r="G34" s="2">
        <f>IF(AND(Ident!E34&lt;&gt;0,Ident!F34&lt;&gt;0),D34,IF(AND(Ident!E34&lt;&gt;0,Ident!F34=0),E34,IF(AND(Ident!E34=0,Ident!F34&lt;&gt;0),F34,ad5kw)))</f>
        <v>66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45931</v>
      </c>
      <c r="D35" s="2">
        <f>Ident!F35-C35+1-(INT((CHOOSE(WEEKDAY(C35),0,1,2,3,4,5,6)+(Ident!F35-C35+1))/7))-(INT((CHOOSE(WEEKDAY(C35),6,0,1,2,3,4,5)+(Ident!F35-C35+1))/7))</f>
        <v>-32807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-32807</v>
      </c>
      <c r="G35" s="2">
        <f>IF(AND(Ident!E35&lt;&gt;0,Ident!F35&lt;&gt;0),D35,IF(AND(Ident!E35&lt;&gt;0,Ident!F35=0),E35,IF(AND(Ident!E35=0,Ident!F35&lt;&gt;0),F35,ad5kw)))</f>
        <v>66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45931</v>
      </c>
      <c r="D36" s="2">
        <f>Ident!F36-C36+1-(INT((CHOOSE(WEEKDAY(C36),0,1,2,3,4,5,6)+(Ident!F36-C36+1))/7))-(INT((CHOOSE(WEEKDAY(C36),6,0,1,2,3,4,5)+(Ident!F36-C36+1))/7))</f>
        <v>-32807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-32807</v>
      </c>
      <c r="G36" s="2">
        <f>IF(AND(Ident!E36&lt;&gt;0,Ident!F36&lt;&gt;0),D36,IF(AND(Ident!E36&lt;&gt;0,Ident!F36=0),E36,IF(AND(Ident!E36=0,Ident!F36&lt;&gt;0),F36,ad5kw)))</f>
        <v>66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45931</v>
      </c>
      <c r="D37" s="2">
        <f>Ident!F37-C37+1-(INT((CHOOSE(WEEKDAY(C37),0,1,2,3,4,5,6)+(Ident!F37-C37+1))/7))-(INT((CHOOSE(WEEKDAY(C37),6,0,1,2,3,4,5)+(Ident!F37-C37+1))/7))</f>
        <v>-32807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-32807</v>
      </c>
      <c r="G37" s="2">
        <f>IF(AND(Ident!E37&lt;&gt;0,Ident!F37&lt;&gt;0),D37,IF(AND(Ident!E37&lt;&gt;0,Ident!F37=0),E37,IF(AND(Ident!E37=0,Ident!F37&lt;&gt;0),F37,ad5kw)))</f>
        <v>66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45931</v>
      </c>
      <c r="D38" s="2">
        <f>Ident!F38-C38+1-(INT((CHOOSE(WEEKDAY(C38),0,1,2,3,4,5,6)+(Ident!F38-C38+1))/7))-(INT((CHOOSE(WEEKDAY(C38),6,0,1,2,3,4,5)+(Ident!F38-C38+1))/7))</f>
        <v>-32807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-32807</v>
      </c>
      <c r="G38" s="2">
        <f>IF(AND(Ident!E38&lt;&gt;0,Ident!F38&lt;&gt;0),D38,IF(AND(Ident!E38&lt;&gt;0,Ident!F38=0),E38,IF(AND(Ident!E38=0,Ident!F38&lt;&gt;0),F38,ad5kw)))</f>
        <v>66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45931</v>
      </c>
      <c r="D39" s="2">
        <f>Ident!F39-C39+1-(INT((CHOOSE(WEEKDAY(C39),0,1,2,3,4,5,6)+(Ident!F39-C39+1))/7))-(INT((CHOOSE(WEEKDAY(C39),6,0,1,2,3,4,5)+(Ident!F39-C39+1))/7))</f>
        <v>-32807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-32807</v>
      </c>
      <c r="G39" s="2">
        <f>IF(AND(Ident!E39&lt;&gt;0,Ident!F39&lt;&gt;0),D39,IF(AND(Ident!E39&lt;&gt;0,Ident!F39=0),E39,IF(AND(Ident!E39=0,Ident!F39&lt;&gt;0),F39,ad5kw)))</f>
        <v>66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45931</v>
      </c>
      <c r="D40" s="2">
        <f>Ident!F40-C40+1-(INT((CHOOSE(WEEKDAY(C40),0,1,2,3,4,5,6)+(Ident!F40-C40+1))/7))-(INT((CHOOSE(WEEKDAY(C40),6,0,1,2,3,4,5)+(Ident!F40-C40+1))/7))</f>
        <v>-32807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-32807</v>
      </c>
      <c r="G40" s="2">
        <f>IF(AND(Ident!E40&lt;&gt;0,Ident!F40&lt;&gt;0),D40,IF(AND(Ident!E40&lt;&gt;0,Ident!F40=0),E40,IF(AND(Ident!E40=0,Ident!F40&lt;&gt;0),F40,ad5kw)))</f>
        <v>66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45931</v>
      </c>
      <c r="D41" s="2">
        <f>Ident!F41-C41+1-(INT((CHOOSE(WEEKDAY(C41),0,1,2,3,4,5,6)+(Ident!F41-C41+1))/7))-(INT((CHOOSE(WEEKDAY(C41),6,0,1,2,3,4,5)+(Ident!F41-C41+1))/7))</f>
        <v>-32807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-32807</v>
      </c>
      <c r="G41" s="2">
        <f>IF(AND(Ident!E41&lt;&gt;0,Ident!F41&lt;&gt;0),D41,IF(AND(Ident!E41&lt;&gt;0,Ident!F41=0),E41,IF(AND(Ident!E41=0,Ident!F41&lt;&gt;0),F41,ad5kw)))</f>
        <v>66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45931</v>
      </c>
      <c r="D42" s="2">
        <f>Ident!F42-C42+1-(INT((CHOOSE(WEEKDAY(C42),0,1,2,3,4,5,6)+(Ident!F42-C42+1))/7))-(INT((CHOOSE(WEEKDAY(C42),6,0,1,2,3,4,5)+(Ident!F42-C42+1))/7))</f>
        <v>-32807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-32807</v>
      </c>
      <c r="G42" s="2">
        <f>IF(AND(Ident!E42&lt;&gt;0,Ident!F42&lt;&gt;0),D42,IF(AND(Ident!E42&lt;&gt;0,Ident!F42=0),E42,IF(AND(Ident!E42=0,Ident!F42&lt;&gt;0),F42,ad5kw)))</f>
        <v>66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45931</v>
      </c>
      <c r="D43" s="2">
        <f>Ident!F43-C43+1-(INT((CHOOSE(WEEKDAY(C43),0,1,2,3,4,5,6)+(Ident!F43-C43+1))/7))-(INT((CHOOSE(WEEKDAY(C43),6,0,1,2,3,4,5)+(Ident!F43-C43+1))/7))</f>
        <v>-32807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-32807</v>
      </c>
      <c r="G43" s="2">
        <f>IF(AND(Ident!E43&lt;&gt;0,Ident!F43&lt;&gt;0),D43,IF(AND(Ident!E43&lt;&gt;0,Ident!F43=0),E43,IF(AND(Ident!E43=0,Ident!F43&lt;&gt;0),F43,ad5kw)))</f>
        <v>66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45931</v>
      </c>
      <c r="D44" s="2">
        <f>Ident!F44-C44+1-(INT((CHOOSE(WEEKDAY(C44),0,1,2,3,4,5,6)+(Ident!F44-C44+1))/7))-(INT((CHOOSE(WEEKDAY(C44),6,0,1,2,3,4,5)+(Ident!F44-C44+1))/7))</f>
        <v>-32807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-32807</v>
      </c>
      <c r="G44" s="2">
        <f>IF(AND(Ident!E44&lt;&gt;0,Ident!F44&lt;&gt;0),D44,IF(AND(Ident!E44&lt;&gt;0,Ident!F44=0),E44,IF(AND(Ident!E44=0,Ident!F44&lt;&gt;0),F44,ad5kw)))</f>
        <v>66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45931</v>
      </c>
      <c r="D45" s="2">
        <f>Ident!F45-C45+1-(INT((CHOOSE(WEEKDAY(C45),0,1,2,3,4,5,6)+(Ident!F45-C45+1))/7))-(INT((CHOOSE(WEEKDAY(C45),6,0,1,2,3,4,5)+(Ident!F45-C45+1))/7))</f>
        <v>-32807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-32807</v>
      </c>
      <c r="G45" s="2">
        <f>IF(AND(Ident!E45&lt;&gt;0,Ident!F45&lt;&gt;0),D45,IF(AND(Ident!E45&lt;&gt;0,Ident!F45=0),E45,IF(AND(Ident!E45=0,Ident!F45&lt;&gt;0),F45,ad5kw)))</f>
        <v>66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45931</v>
      </c>
      <c r="D46" s="2">
        <f>Ident!F46-C46+1-(INT((CHOOSE(WEEKDAY(C46),0,1,2,3,4,5,6)+(Ident!F46-C46+1))/7))-(INT((CHOOSE(WEEKDAY(C46),6,0,1,2,3,4,5)+(Ident!F46-C46+1))/7))</f>
        <v>-32807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-32807</v>
      </c>
      <c r="G46" s="2">
        <f>IF(AND(Ident!E46&lt;&gt;0,Ident!F46&lt;&gt;0),D46,IF(AND(Ident!E46&lt;&gt;0,Ident!F46=0),E46,IF(AND(Ident!E46=0,Ident!F46&lt;&gt;0),F46,ad5kw)))</f>
        <v>66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45931</v>
      </c>
      <c r="D47" s="2">
        <f>Ident!F47-C47+1-(INT((CHOOSE(WEEKDAY(C47),0,1,2,3,4,5,6)+(Ident!F47-C47+1))/7))-(INT((CHOOSE(WEEKDAY(C47),6,0,1,2,3,4,5)+(Ident!F47-C47+1))/7))</f>
        <v>-32807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-32807</v>
      </c>
      <c r="G47" s="2">
        <f>IF(AND(Ident!E47&lt;&gt;0,Ident!F47&lt;&gt;0),D47,IF(AND(Ident!E47&lt;&gt;0,Ident!F47=0),E47,IF(AND(Ident!E47=0,Ident!F47&lt;&gt;0),F47,ad5kw)))</f>
        <v>66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45931</v>
      </c>
      <c r="D48" s="2">
        <f>Ident!F48-C48+1-(INT((CHOOSE(WEEKDAY(C48),0,1,2,3,4,5,6)+(Ident!F48-C48+1))/7))-(INT((CHOOSE(WEEKDAY(C48),6,0,1,2,3,4,5)+(Ident!F48-C48+1))/7))</f>
        <v>-32807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-32807</v>
      </c>
      <c r="G48" s="2">
        <f>IF(AND(Ident!E48&lt;&gt;0,Ident!F48&lt;&gt;0),D48,IF(AND(Ident!E48&lt;&gt;0,Ident!F48=0),E48,IF(AND(Ident!E48=0,Ident!F48&lt;&gt;0),F48,ad5kw)))</f>
        <v>66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45931</v>
      </c>
      <c r="D49" s="2">
        <f>Ident!F49-C49+1-(INT((CHOOSE(WEEKDAY(C49),0,1,2,3,4,5,6)+(Ident!F49-C49+1))/7))-(INT((CHOOSE(WEEKDAY(C49),6,0,1,2,3,4,5)+(Ident!F49-C49+1))/7))</f>
        <v>-32807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-32807</v>
      </c>
      <c r="G49" s="2">
        <f>IF(AND(Ident!E49&lt;&gt;0,Ident!F49&lt;&gt;0),D49,IF(AND(Ident!E49&lt;&gt;0,Ident!F49=0),E49,IF(AND(Ident!E49=0,Ident!F49&lt;&gt;0),F49,ad5kw)))</f>
        <v>66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45931</v>
      </c>
      <c r="D50" s="2">
        <f>Ident!F50-C50+1-(INT((CHOOSE(WEEKDAY(C50),0,1,2,3,4,5,6)+(Ident!F50-C50+1))/7))-(INT((CHOOSE(WEEKDAY(C50),6,0,1,2,3,4,5)+(Ident!F50-C50+1))/7))</f>
        <v>-32807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-32807</v>
      </c>
      <c r="G50" s="2">
        <f>IF(AND(Ident!E50&lt;&gt;0,Ident!F50&lt;&gt;0),D50,IF(AND(Ident!E50&lt;&gt;0,Ident!F50=0),E50,IF(AND(Ident!E50=0,Ident!F50&lt;&gt;0),F50,ad5kw)))</f>
        <v>66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45931</v>
      </c>
      <c r="D51" s="2">
        <f>Ident!F51-C51+1-(INT((CHOOSE(WEEKDAY(C51),0,1,2,3,4,5,6)+(Ident!F51-C51+1))/7))-(INT((CHOOSE(WEEKDAY(C51),6,0,1,2,3,4,5)+(Ident!F51-C51+1))/7))</f>
        <v>-32807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-32807</v>
      </c>
      <c r="G51" s="2">
        <f>IF(AND(Ident!E51&lt;&gt;0,Ident!F51&lt;&gt;0),D51,IF(AND(Ident!E51&lt;&gt;0,Ident!F51=0),E51,IF(AND(Ident!E51=0,Ident!F51&lt;&gt;0),F51,ad5kw)))</f>
        <v>66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45931</v>
      </c>
      <c r="D52" s="2">
        <f>Ident!F52-C52+1-(INT((CHOOSE(WEEKDAY(C52),0,1,2,3,4,5,6)+(Ident!F52-C52+1))/7))-(INT((CHOOSE(WEEKDAY(C52),6,0,1,2,3,4,5)+(Ident!F52-C52+1))/7))</f>
        <v>-32807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-32807</v>
      </c>
      <c r="G52" s="2">
        <f>IF(AND(Ident!E52&lt;&gt;0,Ident!F52&lt;&gt;0),D52,IF(AND(Ident!E52&lt;&gt;0,Ident!F52=0),E52,IF(AND(Ident!E52=0,Ident!F52&lt;&gt;0),F52,ad5kw)))</f>
        <v>66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45931</v>
      </c>
      <c r="D53" s="2">
        <f>Ident!F53-C53+1-(INT((CHOOSE(WEEKDAY(C53),0,1,2,3,4,5,6)+(Ident!F53-C53+1))/7))-(INT((CHOOSE(WEEKDAY(C53),6,0,1,2,3,4,5)+(Ident!F53-C53+1))/7))</f>
        <v>-32807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-32807</v>
      </c>
      <c r="G53" s="2">
        <f>IF(AND(Ident!E53&lt;&gt;0,Ident!F53&lt;&gt;0),D53,IF(AND(Ident!E53&lt;&gt;0,Ident!F53=0),E53,IF(AND(Ident!E53=0,Ident!F53&lt;&gt;0),F53,ad5kw)))</f>
        <v>66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45931</v>
      </c>
      <c r="D54" s="2">
        <f>Ident!F54-C54+1-(INT((CHOOSE(WEEKDAY(C54),0,1,2,3,4,5,6)+(Ident!F54-C54+1))/7))-(INT((CHOOSE(WEEKDAY(C54),6,0,1,2,3,4,5)+(Ident!F54-C54+1))/7))</f>
        <v>-32807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-32807</v>
      </c>
      <c r="G54" s="2">
        <f>IF(AND(Ident!E54&lt;&gt;0,Ident!F54&lt;&gt;0),D54,IF(AND(Ident!E54&lt;&gt;0,Ident!F54=0),E54,IF(AND(Ident!E54=0,Ident!F54&lt;&gt;0),F54,ad5kw)))</f>
        <v>66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45931</v>
      </c>
      <c r="D55" s="2">
        <f>Ident!F55-C55+1-(INT((CHOOSE(WEEKDAY(C55),0,1,2,3,4,5,6)+(Ident!F55-C55+1))/7))-(INT((CHOOSE(WEEKDAY(C55),6,0,1,2,3,4,5)+(Ident!F55-C55+1))/7))</f>
        <v>-32807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-32807</v>
      </c>
      <c r="G55" s="2">
        <f>IF(AND(Ident!E55&lt;&gt;0,Ident!F55&lt;&gt;0),D55,IF(AND(Ident!E55&lt;&gt;0,Ident!F55=0),E55,IF(AND(Ident!E55=0,Ident!F55&lt;&gt;0),F55,ad5kw)))</f>
        <v>66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45931</v>
      </c>
      <c r="D56" s="2">
        <f>Ident!F56-C56+1-(INT((CHOOSE(WEEKDAY(C56),0,1,2,3,4,5,6)+(Ident!F56-C56+1))/7))-(INT((CHOOSE(WEEKDAY(C56),6,0,1,2,3,4,5)+(Ident!F56-C56+1))/7))</f>
        <v>-32807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-32807</v>
      </c>
      <c r="G56" s="2">
        <f>IF(AND(Ident!E56&lt;&gt;0,Ident!F56&lt;&gt;0),D56,IF(AND(Ident!E56&lt;&gt;0,Ident!F56=0),E56,IF(AND(Ident!E56=0,Ident!F56&lt;&gt;0),F56,ad5kw)))</f>
        <v>66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45931</v>
      </c>
      <c r="D57" s="2">
        <f>Ident!F57-C57+1-(INT((CHOOSE(WEEKDAY(C57),0,1,2,3,4,5,6)+(Ident!F57-C57+1))/7))-(INT((CHOOSE(WEEKDAY(C57),6,0,1,2,3,4,5)+(Ident!F57-C57+1))/7))</f>
        <v>-32807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-32807</v>
      </c>
      <c r="G57" s="2">
        <f>IF(AND(Ident!E57&lt;&gt;0,Ident!F57&lt;&gt;0),D57,IF(AND(Ident!E57&lt;&gt;0,Ident!F57=0),E57,IF(AND(Ident!E57=0,Ident!F57&lt;&gt;0),F57,ad5kw)))</f>
        <v>66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45931</v>
      </c>
      <c r="D58" s="2">
        <f>Ident!F58-C58+1-(INT((CHOOSE(WEEKDAY(C58),0,1,2,3,4,5,6)+(Ident!F58-C58+1))/7))-(INT((CHOOSE(WEEKDAY(C58),6,0,1,2,3,4,5)+(Ident!F58-C58+1))/7))</f>
        <v>-32807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-32807</v>
      </c>
      <c r="G58" s="2">
        <f>IF(AND(Ident!E58&lt;&gt;0,Ident!F58&lt;&gt;0),D58,IF(AND(Ident!E58&lt;&gt;0,Ident!F58=0),E58,IF(AND(Ident!E58=0,Ident!F58&lt;&gt;0),F58,ad5kw)))</f>
        <v>66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45931</v>
      </c>
      <c r="D59" s="2">
        <f>Ident!F59-C59+1-(INT((CHOOSE(WEEKDAY(C59),0,1,2,3,4,5,6)+(Ident!F59-C59+1))/7))-(INT((CHOOSE(WEEKDAY(C59),6,0,1,2,3,4,5)+(Ident!F59-C59+1))/7))</f>
        <v>-32807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-32807</v>
      </c>
      <c r="G59" s="2">
        <f>IF(AND(Ident!E59&lt;&gt;0,Ident!F59&lt;&gt;0),D59,IF(AND(Ident!E59&lt;&gt;0,Ident!F59=0),E59,IF(AND(Ident!E59=0,Ident!F59&lt;&gt;0),F59,ad5kw)))</f>
        <v>66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45931</v>
      </c>
      <c r="D60" s="2">
        <f>Ident!F60-C60+1-(INT((CHOOSE(WEEKDAY(C60),0,1,2,3,4,5,6)+(Ident!F60-C60+1))/7))-(INT((CHOOSE(WEEKDAY(C60),6,0,1,2,3,4,5)+(Ident!F60-C60+1))/7))</f>
        <v>-32807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-32807</v>
      </c>
      <c r="G60" s="2">
        <f>IF(AND(Ident!E60&lt;&gt;0,Ident!F60&lt;&gt;0),D60,IF(AND(Ident!E60&lt;&gt;0,Ident!F60=0),E60,IF(AND(Ident!E60=0,Ident!F60&lt;&gt;0),F60,ad5kw)))</f>
        <v>66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45931</v>
      </c>
      <c r="D61" s="2">
        <f>Ident!F61-C61+1-(INT((CHOOSE(WEEKDAY(C61),0,1,2,3,4,5,6)+(Ident!F61-C61+1))/7))-(INT((CHOOSE(WEEKDAY(C61),6,0,1,2,3,4,5)+(Ident!F61-C61+1))/7))</f>
        <v>-32807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-32807</v>
      </c>
      <c r="G61" s="2">
        <f>IF(AND(Ident!E61&lt;&gt;0,Ident!F61&lt;&gt;0),D61,IF(AND(Ident!E61&lt;&gt;0,Ident!F61=0),E61,IF(AND(Ident!E61=0,Ident!F61&lt;&gt;0),F61,ad5kw)))</f>
        <v>66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45931</v>
      </c>
      <c r="D62" s="2">
        <f>Ident!F62-C62+1-(INT((CHOOSE(WEEKDAY(C62),0,1,2,3,4,5,6)+(Ident!F62-C62+1))/7))-(INT((CHOOSE(WEEKDAY(C62),6,0,1,2,3,4,5)+(Ident!F62-C62+1))/7))</f>
        <v>-32807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-32807</v>
      </c>
      <c r="G62" s="2">
        <f>IF(AND(Ident!E62&lt;&gt;0,Ident!F62&lt;&gt;0),D62,IF(AND(Ident!E62&lt;&gt;0,Ident!F62=0),E62,IF(AND(Ident!E62=0,Ident!F62&lt;&gt;0),F62,ad5kw)))</f>
        <v>66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45931</v>
      </c>
      <c r="D63" s="2">
        <f>Ident!F63-C63+1-(INT((CHOOSE(WEEKDAY(C63),0,1,2,3,4,5,6)+(Ident!F63-C63+1))/7))-(INT((CHOOSE(WEEKDAY(C63),6,0,1,2,3,4,5)+(Ident!F63-C63+1))/7))</f>
        <v>-32807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-32807</v>
      </c>
      <c r="G63" s="2">
        <f>IF(AND(Ident!E63&lt;&gt;0,Ident!F63&lt;&gt;0),D63,IF(AND(Ident!E63&lt;&gt;0,Ident!F63=0),E63,IF(AND(Ident!E63=0,Ident!F63&lt;&gt;0),F63,ad5kw)))</f>
        <v>66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45931</v>
      </c>
      <c r="D64" s="2">
        <f>Ident!F64-C64+1-(INT((CHOOSE(WEEKDAY(C64),0,1,2,3,4,5,6)+(Ident!F64-C64+1))/7))-(INT((CHOOSE(WEEKDAY(C64),6,0,1,2,3,4,5)+(Ident!F64-C64+1))/7))</f>
        <v>-32807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-32807</v>
      </c>
      <c r="G64" s="2">
        <f>IF(AND(Ident!E64&lt;&gt;0,Ident!F64&lt;&gt;0),D64,IF(AND(Ident!E64&lt;&gt;0,Ident!F64=0),E64,IF(AND(Ident!E64=0,Ident!F64&lt;&gt;0),F64,ad5kw)))</f>
        <v>66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45931</v>
      </c>
      <c r="D65" s="2">
        <f>Ident!F65-C65+1-(INT((CHOOSE(WEEKDAY(C65),0,1,2,3,4,5,6)+(Ident!F65-C65+1))/7))-(INT((CHOOSE(WEEKDAY(C65),6,0,1,2,3,4,5)+(Ident!F65-C65+1))/7))</f>
        <v>-32807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-32807</v>
      </c>
      <c r="G65" s="2">
        <f>IF(AND(Ident!E65&lt;&gt;0,Ident!F65&lt;&gt;0),D65,IF(AND(Ident!E65&lt;&gt;0,Ident!F65=0),E65,IF(AND(Ident!E65=0,Ident!F65&lt;&gt;0),F65,ad5kw)))</f>
        <v>66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45931</v>
      </c>
      <c r="D66" s="2">
        <f>Ident!F66-C66+1-(INT((CHOOSE(WEEKDAY(C66),0,1,2,3,4,5,6)+(Ident!F66-C66+1))/7))-(INT((CHOOSE(WEEKDAY(C66),6,0,1,2,3,4,5)+(Ident!F66-C66+1))/7))</f>
        <v>-32807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-32807</v>
      </c>
      <c r="G66" s="2">
        <f>IF(AND(Ident!E66&lt;&gt;0,Ident!F66&lt;&gt;0),D66,IF(AND(Ident!E66&lt;&gt;0,Ident!F66=0),E66,IF(AND(Ident!E66=0,Ident!F66&lt;&gt;0),F66,ad5kw)))</f>
        <v>66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45931</v>
      </c>
      <c r="D67" s="2">
        <f>Ident!F67-C67+1-(INT((CHOOSE(WEEKDAY(C67),0,1,2,3,4,5,6)+(Ident!F67-C67+1))/7))-(INT((CHOOSE(WEEKDAY(C67),6,0,1,2,3,4,5)+(Ident!F67-C67+1))/7))</f>
        <v>-32807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-32807</v>
      </c>
      <c r="G67" s="2">
        <f>IF(AND(Ident!E67&lt;&gt;0,Ident!F67&lt;&gt;0),D67,IF(AND(Ident!E67&lt;&gt;0,Ident!F67=0),E67,IF(AND(Ident!E67=0,Ident!F67&lt;&gt;0),F67,ad5kw)))</f>
        <v>66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45931</v>
      </c>
      <c r="D68" s="2">
        <f>Ident!F68-C68+1-(INT((CHOOSE(WEEKDAY(C68),0,1,2,3,4,5,6)+(Ident!F68-C68+1))/7))-(INT((CHOOSE(WEEKDAY(C68),6,0,1,2,3,4,5)+(Ident!F68-C68+1))/7))</f>
        <v>-32807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-32807</v>
      </c>
      <c r="G68" s="2">
        <f>IF(AND(Ident!E68&lt;&gt;0,Ident!F68&lt;&gt;0),D68,IF(AND(Ident!E68&lt;&gt;0,Ident!F68=0),E68,IF(AND(Ident!E68=0,Ident!F68&lt;&gt;0),F68,ad5kw)))</f>
        <v>66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45931</v>
      </c>
      <c r="D69" s="2">
        <f>Ident!F69-C69+1-(INT((CHOOSE(WEEKDAY(C69),0,1,2,3,4,5,6)+(Ident!F69-C69+1))/7))-(INT((CHOOSE(WEEKDAY(C69),6,0,1,2,3,4,5)+(Ident!F69-C69+1))/7))</f>
        <v>-32807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-32807</v>
      </c>
      <c r="G69" s="2">
        <f>IF(AND(Ident!E69&lt;&gt;0,Ident!F69&lt;&gt;0),D69,IF(AND(Ident!E69&lt;&gt;0,Ident!F69=0),E69,IF(AND(Ident!E69=0,Ident!F69&lt;&gt;0),F69,ad5kw)))</f>
        <v>66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45931</v>
      </c>
      <c r="D70" s="2">
        <f>Ident!F70-C70+1-(INT((CHOOSE(WEEKDAY(C70),0,1,2,3,4,5,6)+(Ident!F70-C70+1))/7))-(INT((CHOOSE(WEEKDAY(C70),6,0,1,2,3,4,5)+(Ident!F70-C70+1))/7))</f>
        <v>-32807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-32807</v>
      </c>
      <c r="G70" s="2">
        <f>IF(AND(Ident!E70&lt;&gt;0,Ident!F70&lt;&gt;0),D70,IF(AND(Ident!E70&lt;&gt;0,Ident!F70=0),E70,IF(AND(Ident!E70=0,Ident!F70&lt;&gt;0),F70,ad5kw)))</f>
        <v>66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45931</v>
      </c>
      <c r="D71" s="2">
        <f>Ident!F71-C71+1-(INT((CHOOSE(WEEKDAY(C71),0,1,2,3,4,5,6)+(Ident!F71-C71+1))/7))-(INT((CHOOSE(WEEKDAY(C71),6,0,1,2,3,4,5)+(Ident!F71-C71+1))/7))</f>
        <v>-32807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-32807</v>
      </c>
      <c r="G71" s="2">
        <f>IF(AND(Ident!E71&lt;&gt;0,Ident!F71&lt;&gt;0),D71,IF(AND(Ident!E71&lt;&gt;0,Ident!F71=0),E71,IF(AND(Ident!E71=0,Ident!F71&lt;&gt;0),F71,ad5kw)))</f>
        <v>66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45931</v>
      </c>
      <c r="D72" s="2">
        <f>Ident!F72-C72+1-(INT((CHOOSE(WEEKDAY(C72),0,1,2,3,4,5,6)+(Ident!F72-C72+1))/7))-(INT((CHOOSE(WEEKDAY(C72),6,0,1,2,3,4,5)+(Ident!F72-C72+1))/7))</f>
        <v>-32807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-32807</v>
      </c>
      <c r="G72" s="2">
        <f>IF(AND(Ident!E72&lt;&gt;0,Ident!F72&lt;&gt;0),D72,IF(AND(Ident!E72&lt;&gt;0,Ident!F72=0),E72,IF(AND(Ident!E72=0,Ident!F72&lt;&gt;0),F72,ad5kw)))</f>
        <v>66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45931</v>
      </c>
      <c r="D73" s="2">
        <f>Ident!F73-C73+1-(INT((CHOOSE(WEEKDAY(C73),0,1,2,3,4,5,6)+(Ident!F73-C73+1))/7))-(INT((CHOOSE(WEEKDAY(C73),6,0,1,2,3,4,5)+(Ident!F73-C73+1))/7))</f>
        <v>-32807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-32807</v>
      </c>
      <c r="G73" s="2">
        <f>IF(AND(Ident!E73&lt;&gt;0,Ident!F73&lt;&gt;0),D73,IF(AND(Ident!E73&lt;&gt;0,Ident!F73=0),E73,IF(AND(Ident!E73=0,Ident!F73&lt;&gt;0),F73,ad5kw)))</f>
        <v>66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45931</v>
      </c>
      <c r="D74" s="2">
        <f>Ident!F74-C74+1-(INT((CHOOSE(WEEKDAY(C74),0,1,2,3,4,5,6)+(Ident!F74-C74+1))/7))-(INT((CHOOSE(WEEKDAY(C74),6,0,1,2,3,4,5)+(Ident!F74-C74+1))/7))</f>
        <v>-32807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-32807</v>
      </c>
      <c r="G74" s="2">
        <f>IF(AND(Ident!E74&lt;&gt;0,Ident!F74&lt;&gt;0),D74,IF(AND(Ident!E74&lt;&gt;0,Ident!F74=0),E74,IF(AND(Ident!E74=0,Ident!F74&lt;&gt;0),F74,ad5kw)))</f>
        <v>66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45931</v>
      </c>
      <c r="D75" s="2">
        <f>Ident!F75-C75+1-(INT((CHOOSE(WEEKDAY(C75),0,1,2,3,4,5,6)+(Ident!F75-C75+1))/7))-(INT((CHOOSE(WEEKDAY(C75),6,0,1,2,3,4,5)+(Ident!F75-C75+1))/7))</f>
        <v>-32807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-32807</v>
      </c>
      <c r="G75" s="2">
        <f>IF(AND(Ident!E75&lt;&gt;0,Ident!F75&lt;&gt;0),D75,IF(AND(Ident!E75&lt;&gt;0,Ident!F75=0),E75,IF(AND(Ident!E75=0,Ident!F75&lt;&gt;0),F75,ad5kw)))</f>
        <v>66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45931</v>
      </c>
      <c r="D76" s="2">
        <f>Ident!F76-C76+1-(INT((CHOOSE(WEEKDAY(C76),0,1,2,3,4,5,6)+(Ident!F76-C76+1))/7))-(INT((CHOOSE(WEEKDAY(C76),6,0,1,2,3,4,5)+(Ident!F76-C76+1))/7))</f>
        <v>-32807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-32807</v>
      </c>
      <c r="G76" s="2">
        <f>IF(AND(Ident!E76&lt;&gt;0,Ident!F76&lt;&gt;0),D76,IF(AND(Ident!E76&lt;&gt;0,Ident!F76=0),E76,IF(AND(Ident!E76=0,Ident!F76&lt;&gt;0),F76,ad5kw)))</f>
        <v>66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45931</v>
      </c>
      <c r="D77" s="2">
        <f>Ident!F77-C77+1-(INT((CHOOSE(WEEKDAY(C77),0,1,2,3,4,5,6)+(Ident!F77-C77+1))/7))-(INT((CHOOSE(WEEKDAY(C77),6,0,1,2,3,4,5)+(Ident!F77-C77+1))/7))</f>
        <v>-32807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-32807</v>
      </c>
      <c r="G77" s="2">
        <f>IF(AND(Ident!E77&lt;&gt;0,Ident!F77&lt;&gt;0),D77,IF(AND(Ident!E77&lt;&gt;0,Ident!F77=0),E77,IF(AND(Ident!E77=0,Ident!F77&lt;&gt;0),F77,ad5kw)))</f>
        <v>66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45931</v>
      </c>
      <c r="D78" s="2">
        <f>Ident!F78-C78+1-(INT((CHOOSE(WEEKDAY(C78),0,1,2,3,4,5,6)+(Ident!F78-C78+1))/7))-(INT((CHOOSE(WEEKDAY(C78),6,0,1,2,3,4,5)+(Ident!F78-C78+1))/7))</f>
        <v>-32807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-32807</v>
      </c>
      <c r="G78" s="2">
        <f>IF(AND(Ident!E78&lt;&gt;0,Ident!F78&lt;&gt;0),D78,IF(AND(Ident!E78&lt;&gt;0,Ident!F78=0),E78,IF(AND(Ident!E78=0,Ident!F78&lt;&gt;0),F78,ad5kw)))</f>
        <v>66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45931</v>
      </c>
      <c r="D79" s="2">
        <f>Ident!F79-C79+1-(INT((CHOOSE(WEEKDAY(C79),0,1,2,3,4,5,6)+(Ident!F79-C79+1))/7))-(INT((CHOOSE(WEEKDAY(C79),6,0,1,2,3,4,5)+(Ident!F79-C79+1))/7))</f>
        <v>-32807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-32807</v>
      </c>
      <c r="G79" s="2">
        <f>IF(AND(Ident!E79&lt;&gt;0,Ident!F79&lt;&gt;0),D79,IF(AND(Ident!E79&lt;&gt;0,Ident!F79=0),E79,IF(AND(Ident!E79=0,Ident!F79&lt;&gt;0),F79,ad5kw)))</f>
        <v>66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45931</v>
      </c>
      <c r="D80" s="2">
        <f>Ident!F80-C80+1-(INT((CHOOSE(WEEKDAY(C80),0,1,2,3,4,5,6)+(Ident!F80-C80+1))/7))-(INT((CHOOSE(WEEKDAY(C80),6,0,1,2,3,4,5)+(Ident!F80-C80+1))/7))</f>
        <v>-32807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-32807</v>
      </c>
      <c r="G80" s="2">
        <f>IF(AND(Ident!E80&lt;&gt;0,Ident!F80&lt;&gt;0),D80,IF(AND(Ident!E80&lt;&gt;0,Ident!F80=0),E80,IF(AND(Ident!E80=0,Ident!F80&lt;&gt;0),F80,ad5kw)))</f>
        <v>66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45931</v>
      </c>
      <c r="D81" s="2">
        <f>Ident!F81-C81+1-(INT((CHOOSE(WEEKDAY(C81),0,1,2,3,4,5,6)+(Ident!F81-C81+1))/7))-(INT((CHOOSE(WEEKDAY(C81),6,0,1,2,3,4,5)+(Ident!F81-C81+1))/7))</f>
        <v>-32807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-32807</v>
      </c>
      <c r="G81" s="2">
        <f>IF(AND(Ident!E81&lt;&gt;0,Ident!F81&lt;&gt;0),D81,IF(AND(Ident!E81&lt;&gt;0,Ident!F81=0),E81,IF(AND(Ident!E81=0,Ident!F81&lt;&gt;0),F81,ad5kw)))</f>
        <v>66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45931</v>
      </c>
      <c r="D82" s="2">
        <f>Ident!F82-C82+1-(INT((CHOOSE(WEEKDAY(C82),0,1,2,3,4,5,6)+(Ident!F82-C82+1))/7))-(INT((CHOOSE(WEEKDAY(C82),6,0,1,2,3,4,5)+(Ident!F82-C82+1))/7))</f>
        <v>-32807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-32807</v>
      </c>
      <c r="G82" s="2">
        <f>IF(AND(Ident!E82&lt;&gt;0,Ident!F82&lt;&gt;0),D82,IF(AND(Ident!E82&lt;&gt;0,Ident!F82=0),E82,IF(AND(Ident!E82=0,Ident!F82&lt;&gt;0),F82,ad5kw)))</f>
        <v>66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45931</v>
      </c>
      <c r="D83" s="2">
        <f>Ident!F83-C83+1-(INT((CHOOSE(WEEKDAY(C83),0,1,2,3,4,5,6)+(Ident!F83-C83+1))/7))-(INT((CHOOSE(WEEKDAY(C83),6,0,1,2,3,4,5)+(Ident!F83-C83+1))/7))</f>
        <v>-32807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-32807</v>
      </c>
      <c r="G83" s="2">
        <f>IF(AND(Ident!E83&lt;&gt;0,Ident!F83&lt;&gt;0),D83,IF(AND(Ident!E83&lt;&gt;0,Ident!F83=0),E83,IF(AND(Ident!E83=0,Ident!F83&lt;&gt;0),F83,ad5kw)))</f>
        <v>66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45931</v>
      </c>
      <c r="D84" s="2">
        <f>Ident!F84-C84+1-(INT((CHOOSE(WEEKDAY(C84),0,1,2,3,4,5,6)+(Ident!F84-C84+1))/7))-(INT((CHOOSE(WEEKDAY(C84),6,0,1,2,3,4,5)+(Ident!F84-C84+1))/7))</f>
        <v>-32807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-32807</v>
      </c>
      <c r="G84" s="2">
        <f>IF(AND(Ident!E84&lt;&gt;0,Ident!F84&lt;&gt;0),D84,IF(AND(Ident!E84&lt;&gt;0,Ident!F84=0),E84,IF(AND(Ident!E84=0,Ident!F84&lt;&gt;0),F84,ad5kw)))</f>
        <v>66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45931</v>
      </c>
      <c r="D85" s="2">
        <f>Ident!F85-C85+1-(INT((CHOOSE(WEEKDAY(C85),0,1,2,3,4,5,6)+(Ident!F85-C85+1))/7))-(INT((CHOOSE(WEEKDAY(C85),6,0,1,2,3,4,5)+(Ident!F85-C85+1))/7))</f>
        <v>-32807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-32807</v>
      </c>
      <c r="G85" s="2">
        <f>IF(AND(Ident!E85&lt;&gt;0,Ident!F85&lt;&gt;0),D85,IF(AND(Ident!E85&lt;&gt;0,Ident!F85=0),E85,IF(AND(Ident!E85=0,Ident!F85&lt;&gt;0),F85,ad5kw)))</f>
        <v>66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45931</v>
      </c>
      <c r="D86" s="2">
        <f>Ident!F86-C86+1-(INT((CHOOSE(WEEKDAY(C86),0,1,2,3,4,5,6)+(Ident!F86-C86+1))/7))-(INT((CHOOSE(WEEKDAY(C86),6,0,1,2,3,4,5)+(Ident!F86-C86+1))/7))</f>
        <v>-32807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-32807</v>
      </c>
      <c r="G86" s="2">
        <f>IF(AND(Ident!E86&lt;&gt;0,Ident!F86&lt;&gt;0),D86,IF(AND(Ident!E86&lt;&gt;0,Ident!F86=0),E86,IF(AND(Ident!E86=0,Ident!F86&lt;&gt;0),F86,ad5kw)))</f>
        <v>66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45931</v>
      </c>
      <c r="D87" s="2">
        <f>Ident!F87-C87+1-(INT((CHOOSE(WEEKDAY(C87),0,1,2,3,4,5,6)+(Ident!F87-C87+1))/7))-(INT((CHOOSE(WEEKDAY(C87),6,0,1,2,3,4,5)+(Ident!F87-C87+1))/7))</f>
        <v>-32807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-32807</v>
      </c>
      <c r="G87" s="2">
        <f>IF(AND(Ident!E87&lt;&gt;0,Ident!F87&lt;&gt;0),D87,IF(AND(Ident!E87&lt;&gt;0,Ident!F87=0),E87,IF(AND(Ident!E87=0,Ident!F87&lt;&gt;0),F87,ad5kw)))</f>
        <v>66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45931</v>
      </c>
      <c r="D88" s="2">
        <f>Ident!F88-C88+1-(INT((CHOOSE(WEEKDAY(C88),0,1,2,3,4,5,6)+(Ident!F88-C88+1))/7))-(INT((CHOOSE(WEEKDAY(C88),6,0,1,2,3,4,5)+(Ident!F88-C88+1))/7))</f>
        <v>-32807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-32807</v>
      </c>
      <c r="G88" s="2">
        <f>IF(AND(Ident!E88&lt;&gt;0,Ident!F88&lt;&gt;0),D88,IF(AND(Ident!E88&lt;&gt;0,Ident!F88=0),E88,IF(AND(Ident!E88=0,Ident!F88&lt;&gt;0),F88,ad5kw)))</f>
        <v>66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45931</v>
      </c>
      <c r="D89" s="2">
        <f>Ident!F89-C89+1-(INT((CHOOSE(WEEKDAY(C89),0,1,2,3,4,5,6)+(Ident!F89-C89+1))/7))-(INT((CHOOSE(WEEKDAY(C89),6,0,1,2,3,4,5)+(Ident!F89-C89+1))/7))</f>
        <v>-32807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-32807</v>
      </c>
      <c r="G89" s="2">
        <f>IF(AND(Ident!E89&lt;&gt;0,Ident!F89&lt;&gt;0),D89,IF(AND(Ident!E89&lt;&gt;0,Ident!F89=0),E89,IF(AND(Ident!E89=0,Ident!F89&lt;&gt;0),F89,ad5kw)))</f>
        <v>66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45931</v>
      </c>
      <c r="D90" s="2">
        <f>Ident!F90-C90+1-(INT((CHOOSE(WEEKDAY(C90),0,1,2,3,4,5,6)+(Ident!F90-C90+1))/7))-(INT((CHOOSE(WEEKDAY(C90),6,0,1,2,3,4,5)+(Ident!F90-C90+1))/7))</f>
        <v>-32807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-32807</v>
      </c>
      <c r="G90" s="2">
        <f>IF(AND(Ident!E90&lt;&gt;0,Ident!F90&lt;&gt;0),D90,IF(AND(Ident!E90&lt;&gt;0,Ident!F90=0),E90,IF(AND(Ident!E90=0,Ident!F90&lt;&gt;0),F90,ad5kw)))</f>
        <v>66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45931</v>
      </c>
      <c r="D91" s="2">
        <f>Ident!F91-C91+1-(INT((CHOOSE(WEEKDAY(C91),0,1,2,3,4,5,6)+(Ident!F91-C91+1))/7))-(INT((CHOOSE(WEEKDAY(C91),6,0,1,2,3,4,5)+(Ident!F91-C91+1))/7))</f>
        <v>-32807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-32807</v>
      </c>
      <c r="G91" s="2">
        <f>IF(AND(Ident!E91&lt;&gt;0,Ident!F91&lt;&gt;0),D91,IF(AND(Ident!E91&lt;&gt;0,Ident!F91=0),E91,IF(AND(Ident!E91=0,Ident!F91&lt;&gt;0),F91,ad5kw)))</f>
        <v>66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45931</v>
      </c>
      <c r="D92" s="2">
        <f>Ident!F92-C92+1-(INT((CHOOSE(WEEKDAY(C92),0,1,2,3,4,5,6)+(Ident!F92-C92+1))/7))-(INT((CHOOSE(WEEKDAY(C92),6,0,1,2,3,4,5)+(Ident!F92-C92+1))/7))</f>
        <v>-32807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-32807</v>
      </c>
      <c r="G92" s="2">
        <f>IF(AND(Ident!E92&lt;&gt;0,Ident!F92&lt;&gt;0),D92,IF(AND(Ident!E92&lt;&gt;0,Ident!F92=0),E92,IF(AND(Ident!E92=0,Ident!F92&lt;&gt;0),F92,ad5kw)))</f>
        <v>66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45931</v>
      </c>
      <c r="D93" s="2">
        <f>Ident!F93-C93+1-(INT((CHOOSE(WEEKDAY(C93),0,1,2,3,4,5,6)+(Ident!F93-C93+1))/7))-(INT((CHOOSE(WEEKDAY(C93),6,0,1,2,3,4,5)+(Ident!F93-C93+1))/7))</f>
        <v>-32807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-32807</v>
      </c>
      <c r="G93" s="2">
        <f>IF(AND(Ident!E93&lt;&gt;0,Ident!F93&lt;&gt;0),D93,IF(AND(Ident!E93&lt;&gt;0,Ident!F93=0),E93,IF(AND(Ident!E93=0,Ident!F93&lt;&gt;0),F93,ad5kw)))</f>
        <v>66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45931</v>
      </c>
      <c r="D94" s="2">
        <f>Ident!F94-C94+1-(INT((CHOOSE(WEEKDAY(C94),0,1,2,3,4,5,6)+(Ident!F94-C94+1))/7))-(INT((CHOOSE(WEEKDAY(C94),6,0,1,2,3,4,5)+(Ident!F94-C94+1))/7))</f>
        <v>-32807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-32807</v>
      </c>
      <c r="G94" s="2">
        <f>IF(AND(Ident!E94&lt;&gt;0,Ident!F94&lt;&gt;0),D94,IF(AND(Ident!E94&lt;&gt;0,Ident!F94=0),E94,IF(AND(Ident!E94=0,Ident!F94&lt;&gt;0),F94,ad5kw)))</f>
        <v>66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45931</v>
      </c>
      <c r="D95" s="2">
        <f>Ident!F95-C95+1-(INT((CHOOSE(WEEKDAY(C95),0,1,2,3,4,5,6)+(Ident!F95-C95+1))/7))-(INT((CHOOSE(WEEKDAY(C95),6,0,1,2,3,4,5)+(Ident!F95-C95+1))/7))</f>
        <v>-32807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-32807</v>
      </c>
      <c r="G95" s="2">
        <f>IF(AND(Ident!E95&lt;&gt;0,Ident!F95&lt;&gt;0),D95,IF(AND(Ident!E95&lt;&gt;0,Ident!F95=0),E95,IF(AND(Ident!E95=0,Ident!F95&lt;&gt;0),F95,ad5kw)))</f>
        <v>66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45931</v>
      </c>
      <c r="D96" s="2">
        <f>Ident!F96-C96+1-(INT((CHOOSE(WEEKDAY(C96),0,1,2,3,4,5,6)+(Ident!F96-C96+1))/7))-(INT((CHOOSE(WEEKDAY(C96),6,0,1,2,3,4,5)+(Ident!F96-C96+1))/7))</f>
        <v>-32807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-32807</v>
      </c>
      <c r="G96" s="2">
        <f>IF(AND(Ident!E96&lt;&gt;0,Ident!F96&lt;&gt;0),D96,IF(AND(Ident!E96&lt;&gt;0,Ident!F96=0),E96,IF(AND(Ident!E96=0,Ident!F96&lt;&gt;0),F96,ad5kw)))</f>
        <v>66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45931</v>
      </c>
      <c r="D97" s="2">
        <f>Ident!F97-C97+1-(INT((CHOOSE(WEEKDAY(C97),0,1,2,3,4,5,6)+(Ident!F97-C97+1))/7))-(INT((CHOOSE(WEEKDAY(C97),6,0,1,2,3,4,5)+(Ident!F97-C97+1))/7))</f>
        <v>-32807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-32807</v>
      </c>
      <c r="G97" s="2">
        <f>IF(AND(Ident!E97&lt;&gt;0,Ident!F97&lt;&gt;0),D97,IF(AND(Ident!E97&lt;&gt;0,Ident!F97=0),E97,IF(AND(Ident!E97=0,Ident!F97&lt;&gt;0),F97,ad5kw)))</f>
        <v>66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45931</v>
      </c>
      <c r="D98" s="2">
        <f>Ident!F98-C98+1-(INT((CHOOSE(WEEKDAY(C98),0,1,2,3,4,5,6)+(Ident!F98-C98+1))/7))-(INT((CHOOSE(WEEKDAY(C98),6,0,1,2,3,4,5)+(Ident!F98-C98+1))/7))</f>
        <v>-32807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-32807</v>
      </c>
      <c r="G98" s="2">
        <f>IF(AND(Ident!E98&lt;&gt;0,Ident!F98&lt;&gt;0),D98,IF(AND(Ident!E98&lt;&gt;0,Ident!F98=0),E98,IF(AND(Ident!E98=0,Ident!F98&lt;&gt;0),F98,ad5kw)))</f>
        <v>66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45931</v>
      </c>
      <c r="D99" s="2">
        <f>Ident!F99-C99+1-(INT((CHOOSE(WEEKDAY(C99),0,1,2,3,4,5,6)+(Ident!F99-C99+1))/7))-(INT((CHOOSE(WEEKDAY(C99),6,0,1,2,3,4,5)+(Ident!F99-C99+1))/7))</f>
        <v>-32807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-32807</v>
      </c>
      <c r="G99" s="2">
        <f>IF(AND(Ident!E99&lt;&gt;0,Ident!F99&lt;&gt;0),D99,IF(AND(Ident!E99&lt;&gt;0,Ident!F99=0),E99,IF(AND(Ident!E99=0,Ident!F99&lt;&gt;0),F99,ad5kw)))</f>
        <v>66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45931</v>
      </c>
      <c r="D100" s="2">
        <f>Ident!F100-C100+1-(INT((CHOOSE(WEEKDAY(C100),0,1,2,3,4,5,6)+(Ident!F100-C100+1))/7))-(INT((CHOOSE(WEEKDAY(C100),6,0,1,2,3,4,5)+(Ident!F100-C100+1))/7))</f>
        <v>-32807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-32807</v>
      </c>
      <c r="G100" s="2">
        <f>IF(AND(Ident!E100&lt;&gt;0,Ident!F100&lt;&gt;0),D100,IF(AND(Ident!E100&lt;&gt;0,Ident!F100=0),E100,IF(AND(Ident!E100=0,Ident!F100&lt;&gt;0),F100,ad5kw)))</f>
        <v>66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45931</v>
      </c>
      <c r="D101" s="2">
        <f>Ident!F101-C101+1-(INT((CHOOSE(WEEKDAY(C101),0,1,2,3,4,5,6)+(Ident!F101-C101+1))/7))-(INT((CHOOSE(WEEKDAY(C101),6,0,1,2,3,4,5)+(Ident!F101-C101+1))/7))</f>
        <v>-32807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-32807</v>
      </c>
      <c r="G101" s="2">
        <f>IF(AND(Ident!E101&lt;&gt;0,Ident!F101&lt;&gt;0),D101,IF(AND(Ident!E101&lt;&gt;0,Ident!F101=0),E101,IF(AND(Ident!E101=0,Ident!F101&lt;&gt;0),F101,ad5kw)))</f>
        <v>66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45931</v>
      </c>
      <c r="D102" s="2">
        <f>Ident!F102-C102+1-(INT((CHOOSE(WEEKDAY(C102),0,1,2,3,4,5,6)+(Ident!F102-C102+1))/7))-(INT((CHOOSE(WEEKDAY(C102),6,0,1,2,3,4,5)+(Ident!F102-C102+1))/7))</f>
        <v>-32807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-32807</v>
      </c>
      <c r="G102" s="2">
        <f>IF(AND(Ident!E102&lt;&gt;0,Ident!F102&lt;&gt;0),D102,IF(AND(Ident!E102&lt;&gt;0,Ident!F102=0),E102,IF(AND(Ident!E102=0,Ident!F102&lt;&gt;0),F102,ad5kw)))</f>
        <v>66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45931</v>
      </c>
      <c r="D103" s="2">
        <f>Ident!F103-C103+1-(INT((CHOOSE(WEEKDAY(C103),0,1,2,3,4,5,6)+(Ident!F103-C103+1))/7))-(INT((CHOOSE(WEEKDAY(C103),6,0,1,2,3,4,5)+(Ident!F103-C103+1))/7))</f>
        <v>-32807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-32807</v>
      </c>
      <c r="G103" s="2">
        <f>IF(AND(Ident!E103&lt;&gt;0,Ident!F103&lt;&gt;0),D103,IF(AND(Ident!E103&lt;&gt;0,Ident!F103=0),E103,IF(AND(Ident!E103=0,Ident!F103&lt;&gt;0),F103,ad5kw)))</f>
        <v>66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45931</v>
      </c>
      <c r="D104" s="2">
        <f>Ident!F104-C104+1-(INT((CHOOSE(WEEKDAY(C104),0,1,2,3,4,5,6)+(Ident!F104-C104+1))/7))-(INT((CHOOSE(WEEKDAY(C104),6,0,1,2,3,4,5)+(Ident!F104-C104+1))/7))</f>
        <v>-32807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-32807</v>
      </c>
      <c r="G104" s="2">
        <f>IF(AND(Ident!E104&lt;&gt;0,Ident!F104&lt;&gt;0),D104,IF(AND(Ident!E104&lt;&gt;0,Ident!F104=0),E104,IF(AND(Ident!E104=0,Ident!F104&lt;&gt;0),F104,ad5kw)))</f>
        <v>66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45931</v>
      </c>
      <c r="D105" s="2">
        <f>Ident!F105-C105+1-(INT((CHOOSE(WEEKDAY(C105),0,1,2,3,4,5,6)+(Ident!F105-C105+1))/7))-(INT((CHOOSE(WEEKDAY(C105),6,0,1,2,3,4,5)+(Ident!F105-C105+1))/7))</f>
        <v>-32807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-32807</v>
      </c>
      <c r="G105" s="2">
        <f>IF(AND(Ident!E105&lt;&gt;0,Ident!F105&lt;&gt;0),D105,IF(AND(Ident!E105&lt;&gt;0,Ident!F105=0),E105,IF(AND(Ident!E105=0,Ident!F105&lt;&gt;0),F105,ad5kw)))</f>
        <v>66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45931</v>
      </c>
      <c r="D106" s="2">
        <f>Ident!F106-C106+1-(INT((CHOOSE(WEEKDAY(C106),0,1,2,3,4,5,6)+(Ident!F106-C106+1))/7))-(INT((CHOOSE(WEEKDAY(C106),6,0,1,2,3,4,5)+(Ident!F106-C106+1))/7))</f>
        <v>-32807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-32807</v>
      </c>
      <c r="G106" s="2">
        <f>IF(AND(Ident!E106&lt;&gt;0,Ident!F106&lt;&gt;0),D106,IF(AND(Ident!E106&lt;&gt;0,Ident!F106=0),E106,IF(AND(Ident!E106=0,Ident!F106&lt;&gt;0),F106,ad5kw)))</f>
        <v>66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45931</v>
      </c>
      <c r="D107" s="2">
        <f>Ident!F107-C107+1-(INT((CHOOSE(WEEKDAY(C107),0,1,2,3,4,5,6)+(Ident!F107-C107+1))/7))-(INT((CHOOSE(WEEKDAY(C107),6,0,1,2,3,4,5)+(Ident!F107-C107+1))/7))</f>
        <v>-32807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-32807</v>
      </c>
      <c r="G107" s="2">
        <f>IF(AND(Ident!E107&lt;&gt;0,Ident!F107&lt;&gt;0),D107,IF(AND(Ident!E107&lt;&gt;0,Ident!F107=0),E107,IF(AND(Ident!E107=0,Ident!F107&lt;&gt;0),F107,ad5kw)))</f>
        <v>66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45931</v>
      </c>
      <c r="D108" s="2">
        <f>Ident!F108-C108+1-(INT((CHOOSE(WEEKDAY(C108),0,1,2,3,4,5,6)+(Ident!F108-C108+1))/7))-(INT((CHOOSE(WEEKDAY(C108),6,0,1,2,3,4,5)+(Ident!F108-C108+1))/7))</f>
        <v>-32807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-32807</v>
      </c>
      <c r="G108" s="2">
        <f>IF(AND(Ident!E108&lt;&gt;0,Ident!F108&lt;&gt;0),D108,IF(AND(Ident!E108&lt;&gt;0,Ident!F108=0),E108,IF(AND(Ident!E108=0,Ident!F108&lt;&gt;0),F108,ad5kw)))</f>
        <v>66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45931</v>
      </c>
      <c r="D109" s="2">
        <f>Ident!F109-C109+1-(INT((CHOOSE(WEEKDAY(C109),0,1,2,3,4,5,6)+(Ident!F109-C109+1))/7))-(INT((CHOOSE(WEEKDAY(C109),6,0,1,2,3,4,5)+(Ident!F109-C109+1))/7))</f>
        <v>-32807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-32807</v>
      </c>
      <c r="G109" s="2">
        <f>IF(AND(Ident!E109&lt;&gt;0,Ident!F109&lt;&gt;0),D109,IF(AND(Ident!E109&lt;&gt;0,Ident!F109=0),E109,IF(AND(Ident!E109=0,Ident!F109&lt;&gt;0),F109,ad5kw)))</f>
        <v>66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45931</v>
      </c>
      <c r="D110" s="2">
        <f>Ident!F110-C110+1-(INT((CHOOSE(WEEKDAY(C110),0,1,2,3,4,5,6)+(Ident!F110-C110+1))/7))-(INT((CHOOSE(WEEKDAY(C110),6,0,1,2,3,4,5)+(Ident!F110-C110+1))/7))</f>
        <v>-32807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-32807</v>
      </c>
      <c r="G110" s="2">
        <f>IF(AND(Ident!E110&lt;&gt;0,Ident!F110&lt;&gt;0),D110,IF(AND(Ident!E110&lt;&gt;0,Ident!F110=0),E110,IF(AND(Ident!E110=0,Ident!F110&lt;&gt;0),F110,ad5kw)))</f>
        <v>66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45931</v>
      </c>
      <c r="D111" s="2">
        <f>Ident!F111-C111+1-(INT((CHOOSE(WEEKDAY(C111),0,1,2,3,4,5,6)+(Ident!F111-C111+1))/7))-(INT((CHOOSE(WEEKDAY(C111),6,0,1,2,3,4,5)+(Ident!F111-C111+1))/7))</f>
        <v>-32807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-32807</v>
      </c>
      <c r="G111" s="2">
        <f>IF(AND(Ident!E111&lt;&gt;0,Ident!F111&lt;&gt;0),D111,IF(AND(Ident!E111&lt;&gt;0,Ident!F111=0),E111,IF(AND(Ident!E111=0,Ident!F111&lt;&gt;0),F111,ad5kw)))</f>
        <v>66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45931</v>
      </c>
      <c r="D112" s="2">
        <f>Ident!F112-C112+1-(INT((CHOOSE(WEEKDAY(C112),0,1,2,3,4,5,6)+(Ident!F112-C112+1))/7))-(INT((CHOOSE(WEEKDAY(C112),6,0,1,2,3,4,5)+(Ident!F112-C112+1))/7))</f>
        <v>-32807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-32807</v>
      </c>
      <c r="G112" s="2">
        <f>IF(AND(Ident!E112&lt;&gt;0,Ident!F112&lt;&gt;0),D112,IF(AND(Ident!E112&lt;&gt;0,Ident!F112=0),E112,IF(AND(Ident!E112=0,Ident!F112&lt;&gt;0),F112,ad5kw)))</f>
        <v>66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45931</v>
      </c>
      <c r="D113" s="2">
        <f>Ident!F113-C113+1-(INT((CHOOSE(WEEKDAY(C113),0,1,2,3,4,5,6)+(Ident!F113-C113+1))/7))-(INT((CHOOSE(WEEKDAY(C113),6,0,1,2,3,4,5)+(Ident!F113-C113+1))/7))</f>
        <v>-32807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-32807</v>
      </c>
      <c r="G113" s="2">
        <f>IF(AND(Ident!E113&lt;&gt;0,Ident!F113&lt;&gt;0),D113,IF(AND(Ident!E113&lt;&gt;0,Ident!F113=0),E113,IF(AND(Ident!E113=0,Ident!F113&lt;&gt;0),F113,ad5kw)))</f>
        <v>66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45931</v>
      </c>
      <c r="D114" s="2">
        <f>Ident!F114-C114+1-(INT((CHOOSE(WEEKDAY(C114),0,1,2,3,4,5,6)+(Ident!F114-C114+1))/7))-(INT((CHOOSE(WEEKDAY(C114),6,0,1,2,3,4,5)+(Ident!F114-C114+1))/7))</f>
        <v>-32807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-32807</v>
      </c>
      <c r="G114" s="2">
        <f>IF(AND(Ident!E114&lt;&gt;0,Ident!F114&lt;&gt;0),D114,IF(AND(Ident!E114&lt;&gt;0,Ident!F114=0),E114,IF(AND(Ident!E114=0,Ident!F114&lt;&gt;0),F114,ad5kw)))</f>
        <v>66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45931</v>
      </c>
      <c r="D115" s="2">
        <f>Ident!F115-C115+1-(INT((CHOOSE(WEEKDAY(C115),0,1,2,3,4,5,6)+(Ident!F115-C115+1))/7))-(INT((CHOOSE(WEEKDAY(C115),6,0,1,2,3,4,5)+(Ident!F115-C115+1))/7))</f>
        <v>-32807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-32807</v>
      </c>
      <c r="G115" s="2">
        <f>IF(AND(Ident!E115&lt;&gt;0,Ident!F115&lt;&gt;0),D115,IF(AND(Ident!E115&lt;&gt;0,Ident!F115=0),E115,IF(AND(Ident!E115=0,Ident!F115&lt;&gt;0),F115,ad5kw)))</f>
        <v>66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45931</v>
      </c>
      <c r="D116" s="2">
        <f>Ident!F116-C116+1-(INT((CHOOSE(WEEKDAY(C116),0,1,2,3,4,5,6)+(Ident!F116-C116+1))/7))-(INT((CHOOSE(WEEKDAY(C116),6,0,1,2,3,4,5)+(Ident!F116-C116+1))/7))</f>
        <v>-32807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-32807</v>
      </c>
      <c r="G116" s="2">
        <f>IF(AND(Ident!E116&lt;&gt;0,Ident!F116&lt;&gt;0),D116,IF(AND(Ident!E116&lt;&gt;0,Ident!F116=0),E116,IF(AND(Ident!E116=0,Ident!F116&lt;&gt;0),F116,ad5kw)))</f>
        <v>66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45931</v>
      </c>
      <c r="D117" s="2">
        <f>Ident!F117-C117+1-(INT((CHOOSE(WEEKDAY(C117),0,1,2,3,4,5,6)+(Ident!F117-C117+1))/7))-(INT((CHOOSE(WEEKDAY(C117),6,0,1,2,3,4,5)+(Ident!F117-C117+1))/7))</f>
        <v>-32807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-32807</v>
      </c>
      <c r="G117" s="2">
        <f>IF(AND(Ident!E117&lt;&gt;0,Ident!F117&lt;&gt;0),D117,IF(AND(Ident!E117&lt;&gt;0,Ident!F117=0),E117,IF(AND(Ident!E117=0,Ident!F117&lt;&gt;0),F117,ad5kw)))</f>
        <v>66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45931</v>
      </c>
      <c r="D118" s="2">
        <f>Ident!F118-C118+1-(INT((CHOOSE(WEEKDAY(C118),0,1,2,3,4,5,6)+(Ident!F118-C118+1))/7))-(INT((CHOOSE(WEEKDAY(C118),6,0,1,2,3,4,5)+(Ident!F118-C118+1))/7))</f>
        <v>-32807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-32807</v>
      </c>
      <c r="G118" s="2">
        <f>IF(AND(Ident!E118&lt;&gt;0,Ident!F118&lt;&gt;0),D118,IF(AND(Ident!E118&lt;&gt;0,Ident!F118=0),E118,IF(AND(Ident!E118=0,Ident!F118&lt;&gt;0),F118,ad5kw)))</f>
        <v>66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45931</v>
      </c>
      <c r="D119" s="2">
        <f>Ident!F119-C119+1-(INT((CHOOSE(WEEKDAY(C119),0,1,2,3,4,5,6)+(Ident!F119-C119+1))/7))-(INT((CHOOSE(WEEKDAY(C119),6,0,1,2,3,4,5)+(Ident!F119-C119+1))/7))</f>
        <v>-32807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-32807</v>
      </c>
      <c r="G119" s="2">
        <f>IF(AND(Ident!E119&lt;&gt;0,Ident!F119&lt;&gt;0),D119,IF(AND(Ident!E119&lt;&gt;0,Ident!F119=0),E119,IF(AND(Ident!E119=0,Ident!F119&lt;&gt;0),F119,ad5kw)))</f>
        <v>66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45931</v>
      </c>
      <c r="D120" s="2">
        <f>Ident!F120-C120+1-(INT((CHOOSE(WEEKDAY(C120),0,1,2,3,4,5,6)+(Ident!F120-C120+1))/7))-(INT((CHOOSE(WEEKDAY(C120),6,0,1,2,3,4,5)+(Ident!F120-C120+1))/7))</f>
        <v>-32807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-32807</v>
      </c>
      <c r="G120" s="2">
        <f>IF(AND(Ident!E120&lt;&gt;0,Ident!F120&lt;&gt;0),D120,IF(AND(Ident!E120&lt;&gt;0,Ident!F120=0),E120,IF(AND(Ident!E120=0,Ident!F120&lt;&gt;0),F120,ad5kw)))</f>
        <v>66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45931</v>
      </c>
      <c r="D121" s="2">
        <f>Ident!F121-C121+1-(INT((CHOOSE(WEEKDAY(C121),0,1,2,3,4,5,6)+(Ident!F121-C121+1))/7))-(INT((CHOOSE(WEEKDAY(C121),6,0,1,2,3,4,5)+(Ident!F121-C121+1))/7))</f>
        <v>-32807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-32807</v>
      </c>
      <c r="G121" s="2">
        <f>IF(AND(Ident!E121&lt;&gt;0,Ident!F121&lt;&gt;0),D121,IF(AND(Ident!E121&lt;&gt;0,Ident!F121=0),E121,IF(AND(Ident!E121=0,Ident!F121&lt;&gt;0),F121,ad5kw)))</f>
        <v>66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45931</v>
      </c>
      <c r="D122" s="2">
        <f>Ident!F122-C122+1-(INT((CHOOSE(WEEKDAY(C122),0,1,2,3,4,5,6)+(Ident!F122-C122+1))/7))-(INT((CHOOSE(WEEKDAY(C122),6,0,1,2,3,4,5)+(Ident!F122-C122+1))/7))</f>
        <v>-32807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-32807</v>
      </c>
      <c r="G122" s="2">
        <f>IF(AND(Ident!E122&lt;&gt;0,Ident!F122&lt;&gt;0),D122,IF(AND(Ident!E122&lt;&gt;0,Ident!F122=0),E122,IF(AND(Ident!E122=0,Ident!F122&lt;&gt;0),F122,ad5kw)))</f>
        <v>66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45931</v>
      </c>
      <c r="D123" s="2">
        <f>Ident!F123-C123+1-(INT((CHOOSE(WEEKDAY(C123),0,1,2,3,4,5,6)+(Ident!F123-C123+1))/7))-(INT((CHOOSE(WEEKDAY(C123),6,0,1,2,3,4,5)+(Ident!F123-C123+1))/7))</f>
        <v>-32807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-32807</v>
      </c>
      <c r="G123" s="2">
        <f>IF(AND(Ident!E123&lt;&gt;0,Ident!F123&lt;&gt;0),D123,IF(AND(Ident!E123&lt;&gt;0,Ident!F123=0),E123,IF(AND(Ident!E123=0,Ident!F123&lt;&gt;0),F123,ad5kw)))</f>
        <v>66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45931</v>
      </c>
      <c r="D124" s="2">
        <f>Ident!F124-C124+1-(INT((CHOOSE(WEEKDAY(C124),0,1,2,3,4,5,6)+(Ident!F124-C124+1))/7))-(INT((CHOOSE(WEEKDAY(C124),6,0,1,2,3,4,5)+(Ident!F124-C124+1))/7))</f>
        <v>-32807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-32807</v>
      </c>
      <c r="G124" s="2">
        <f>IF(AND(Ident!E124&lt;&gt;0,Ident!F124&lt;&gt;0),D124,IF(AND(Ident!E124&lt;&gt;0,Ident!F124=0),E124,IF(AND(Ident!E124=0,Ident!F124&lt;&gt;0),F124,ad5kw)))</f>
        <v>66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45931</v>
      </c>
      <c r="D125" s="2">
        <f>Ident!F125-C125+1-(INT((CHOOSE(WEEKDAY(C125),0,1,2,3,4,5,6)+(Ident!F125-C125+1))/7))-(INT((CHOOSE(WEEKDAY(C125),6,0,1,2,3,4,5)+(Ident!F125-C125+1))/7))</f>
        <v>-32807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-32807</v>
      </c>
      <c r="G125" s="2">
        <f>IF(AND(Ident!E125&lt;&gt;0,Ident!F125&lt;&gt;0),D125,IF(AND(Ident!E125&lt;&gt;0,Ident!F125=0),E125,IF(AND(Ident!E125=0,Ident!F125&lt;&gt;0),F125,ad5kw)))</f>
        <v>66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45931</v>
      </c>
      <c r="D126" s="2">
        <f>Ident!F126-C126+1-(INT((CHOOSE(WEEKDAY(C126),0,1,2,3,4,5,6)+(Ident!F126-C126+1))/7))-(INT((CHOOSE(WEEKDAY(C126),6,0,1,2,3,4,5)+(Ident!F126-C126+1))/7))</f>
        <v>-32807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-32807</v>
      </c>
      <c r="G126" s="2">
        <f>IF(AND(Ident!E126&lt;&gt;0,Ident!F126&lt;&gt;0),D126,IF(AND(Ident!E126&lt;&gt;0,Ident!F126=0),E126,IF(AND(Ident!E126=0,Ident!F126&lt;&gt;0),F126,ad5kw)))</f>
        <v>66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45931</v>
      </c>
      <c r="D127" s="2">
        <f>Ident!F127-C127+1-(INT((CHOOSE(WEEKDAY(C127),0,1,2,3,4,5,6)+(Ident!F127-C127+1))/7))-(INT((CHOOSE(WEEKDAY(C127),6,0,1,2,3,4,5)+(Ident!F127-C127+1))/7))</f>
        <v>-32807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-32807</v>
      </c>
      <c r="G127" s="2">
        <f>IF(AND(Ident!E127&lt;&gt;0,Ident!F127&lt;&gt;0),D127,IF(AND(Ident!E127&lt;&gt;0,Ident!F127=0),E127,IF(AND(Ident!E127=0,Ident!F127&lt;&gt;0),F127,ad5kw)))</f>
        <v>66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45931</v>
      </c>
      <c r="D128" s="2">
        <f>Ident!F128-C128+1-(INT((CHOOSE(WEEKDAY(C128),0,1,2,3,4,5,6)+(Ident!F128-C128+1))/7))-(INT((CHOOSE(WEEKDAY(C128),6,0,1,2,3,4,5)+(Ident!F128-C128+1))/7))</f>
        <v>-32807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-32807</v>
      </c>
      <c r="G128" s="2">
        <f>IF(AND(Ident!E128&lt;&gt;0,Ident!F128&lt;&gt;0),D128,IF(AND(Ident!E128&lt;&gt;0,Ident!F128=0),E128,IF(AND(Ident!E128=0,Ident!F128&lt;&gt;0),F128,ad5kw)))</f>
        <v>66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45931</v>
      </c>
      <c r="D129" s="2">
        <f>Ident!F129-C129+1-(INT((CHOOSE(WEEKDAY(C129),0,1,2,3,4,5,6)+(Ident!F129-C129+1))/7))-(INT((CHOOSE(WEEKDAY(C129),6,0,1,2,3,4,5)+(Ident!F129-C129+1))/7))</f>
        <v>-32807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-32807</v>
      </c>
      <c r="G129" s="2">
        <f>IF(AND(Ident!E129&lt;&gt;0,Ident!F129&lt;&gt;0),D129,IF(AND(Ident!E129&lt;&gt;0,Ident!F129=0),E129,IF(AND(Ident!E129=0,Ident!F129&lt;&gt;0),F129,ad5kw)))</f>
        <v>66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45931</v>
      </c>
      <c r="D130" s="2">
        <f>Ident!F130-C130+1-(INT((CHOOSE(WEEKDAY(C130),0,1,2,3,4,5,6)+(Ident!F130-C130+1))/7))-(INT((CHOOSE(WEEKDAY(C130),6,0,1,2,3,4,5)+(Ident!F130-C130+1))/7))</f>
        <v>-32807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-32807</v>
      </c>
      <c r="G130" s="2">
        <f>IF(AND(Ident!E130&lt;&gt;0,Ident!F130&lt;&gt;0),D130,IF(AND(Ident!E130&lt;&gt;0,Ident!F130=0),E130,IF(AND(Ident!E130=0,Ident!F130&lt;&gt;0),F130,ad5kw)))</f>
        <v>66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45931</v>
      </c>
      <c r="D131" s="2">
        <f>Ident!F131-C131+1-(INT((CHOOSE(WEEKDAY(C131),0,1,2,3,4,5,6)+(Ident!F131-C131+1))/7))-(INT((CHOOSE(WEEKDAY(C131),6,0,1,2,3,4,5)+(Ident!F131-C131+1))/7))</f>
        <v>-32807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-32807</v>
      </c>
      <c r="G131" s="2">
        <f>IF(AND(Ident!E131&lt;&gt;0,Ident!F131&lt;&gt;0),D131,IF(AND(Ident!E131&lt;&gt;0,Ident!F131=0),E131,IF(AND(Ident!E131=0,Ident!F131&lt;&gt;0),F131,ad5kw)))</f>
        <v>66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45931</v>
      </c>
      <c r="D132" s="2">
        <f>Ident!F132-C132+1-(INT((CHOOSE(WEEKDAY(C132),0,1,2,3,4,5,6)+(Ident!F132-C132+1))/7))-(INT((CHOOSE(WEEKDAY(C132),6,0,1,2,3,4,5)+(Ident!F132-C132+1))/7))</f>
        <v>-32807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-32807</v>
      </c>
      <c r="G132" s="2">
        <f>IF(AND(Ident!E132&lt;&gt;0,Ident!F132&lt;&gt;0),D132,IF(AND(Ident!E132&lt;&gt;0,Ident!F132=0),E132,IF(AND(Ident!E132=0,Ident!F132&lt;&gt;0),F132,ad5kw)))</f>
        <v>66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45931</v>
      </c>
      <c r="D133" s="2">
        <f>Ident!F133-C133+1-(INT((CHOOSE(WEEKDAY(C133),0,1,2,3,4,5,6)+(Ident!F133-C133+1))/7))-(INT((CHOOSE(WEEKDAY(C133),6,0,1,2,3,4,5)+(Ident!F133-C133+1))/7))</f>
        <v>-32807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-32807</v>
      </c>
      <c r="G133" s="2">
        <f>IF(AND(Ident!E133&lt;&gt;0,Ident!F133&lt;&gt;0),D133,IF(AND(Ident!E133&lt;&gt;0,Ident!F133=0),E133,IF(AND(Ident!E133=0,Ident!F133&lt;&gt;0),F133,ad5kw)))</f>
        <v>66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45931</v>
      </c>
      <c r="D134" s="2">
        <f>Ident!F134-C134+1-(INT((CHOOSE(WEEKDAY(C134),0,1,2,3,4,5,6)+(Ident!F134-C134+1))/7))-(INT((CHOOSE(WEEKDAY(C134),6,0,1,2,3,4,5)+(Ident!F134-C134+1))/7))</f>
        <v>-32807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-32807</v>
      </c>
      <c r="G134" s="2">
        <f>IF(AND(Ident!E134&lt;&gt;0,Ident!F134&lt;&gt;0),D134,IF(AND(Ident!E134&lt;&gt;0,Ident!F134=0),E134,IF(AND(Ident!E134=0,Ident!F134&lt;&gt;0),F134,ad5kw)))</f>
        <v>66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45931</v>
      </c>
      <c r="D135" s="2">
        <f>Ident!F135-C135+1-(INT((CHOOSE(WEEKDAY(C135),0,1,2,3,4,5,6)+(Ident!F135-C135+1))/7))-(INT((CHOOSE(WEEKDAY(C135),6,0,1,2,3,4,5)+(Ident!F135-C135+1))/7))</f>
        <v>-32807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-32807</v>
      </c>
      <c r="G135" s="2">
        <f>IF(AND(Ident!E135&lt;&gt;0,Ident!F135&lt;&gt;0),D135,IF(AND(Ident!E135&lt;&gt;0,Ident!F135=0),E135,IF(AND(Ident!E135=0,Ident!F135&lt;&gt;0),F135,ad5kw)))</f>
        <v>66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45931</v>
      </c>
      <c r="D136" s="2">
        <f>Ident!F136-C136+1-(INT((CHOOSE(WEEKDAY(C136),0,1,2,3,4,5,6)+(Ident!F136-C136+1))/7))-(INT((CHOOSE(WEEKDAY(C136),6,0,1,2,3,4,5)+(Ident!F136-C136+1))/7))</f>
        <v>-32807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-32807</v>
      </c>
      <c r="G136" s="2">
        <f>IF(AND(Ident!E136&lt;&gt;0,Ident!F136&lt;&gt;0),D136,IF(AND(Ident!E136&lt;&gt;0,Ident!F136=0),E136,IF(AND(Ident!E136=0,Ident!F136&lt;&gt;0),F136,ad5kw)))</f>
        <v>66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45931</v>
      </c>
      <c r="D137" s="2">
        <f>Ident!F137-C137+1-(INT((CHOOSE(WEEKDAY(C137),0,1,2,3,4,5,6)+(Ident!F137-C137+1))/7))-(INT((CHOOSE(WEEKDAY(C137),6,0,1,2,3,4,5)+(Ident!F137-C137+1))/7))</f>
        <v>-32807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-32807</v>
      </c>
      <c r="G137" s="2">
        <f>IF(AND(Ident!E137&lt;&gt;0,Ident!F137&lt;&gt;0),D137,IF(AND(Ident!E137&lt;&gt;0,Ident!F137=0),E137,IF(AND(Ident!E137=0,Ident!F137&lt;&gt;0),F137,ad5kw)))</f>
        <v>66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45931</v>
      </c>
      <c r="D138" s="2">
        <f>Ident!F138-C138+1-(INT((CHOOSE(WEEKDAY(C138),0,1,2,3,4,5,6)+(Ident!F138-C138+1))/7))-(INT((CHOOSE(WEEKDAY(C138),6,0,1,2,3,4,5)+(Ident!F138-C138+1))/7))</f>
        <v>-32807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-32807</v>
      </c>
      <c r="G138" s="2">
        <f>IF(AND(Ident!E138&lt;&gt;0,Ident!F138&lt;&gt;0),D138,IF(AND(Ident!E138&lt;&gt;0,Ident!F138=0),E138,IF(AND(Ident!E138=0,Ident!F138&lt;&gt;0),F138,ad5kw)))</f>
        <v>66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45931</v>
      </c>
      <c r="D139" s="2">
        <f>Ident!F139-C139+1-(INT((CHOOSE(WEEKDAY(C139),0,1,2,3,4,5,6)+(Ident!F139-C139+1))/7))-(INT((CHOOSE(WEEKDAY(C139),6,0,1,2,3,4,5)+(Ident!F139-C139+1))/7))</f>
        <v>-32807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-32807</v>
      </c>
      <c r="G139" s="2">
        <f>IF(AND(Ident!E139&lt;&gt;0,Ident!F139&lt;&gt;0),D139,IF(AND(Ident!E139&lt;&gt;0,Ident!F139=0),E139,IF(AND(Ident!E139=0,Ident!F139&lt;&gt;0),F139,ad5kw)))</f>
        <v>66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45931</v>
      </c>
      <c r="D140" s="2">
        <f>Ident!F140-C140+1-(INT((CHOOSE(WEEKDAY(C140),0,1,2,3,4,5,6)+(Ident!F140-C140+1))/7))-(INT((CHOOSE(WEEKDAY(C140),6,0,1,2,3,4,5)+(Ident!F140-C140+1))/7))</f>
        <v>-32807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-32807</v>
      </c>
      <c r="G140" s="2">
        <f>IF(AND(Ident!E140&lt;&gt;0,Ident!F140&lt;&gt;0),D140,IF(AND(Ident!E140&lt;&gt;0,Ident!F140=0),E140,IF(AND(Ident!E140=0,Ident!F140&lt;&gt;0),F140,ad5kw)))</f>
        <v>66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45931</v>
      </c>
      <c r="D141" s="2">
        <f>Ident!F141-C141+1-(INT((CHOOSE(WEEKDAY(C141),0,1,2,3,4,5,6)+(Ident!F141-C141+1))/7))-(INT((CHOOSE(WEEKDAY(C141),6,0,1,2,3,4,5)+(Ident!F141-C141+1))/7))</f>
        <v>-32807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-32807</v>
      </c>
      <c r="G141" s="2">
        <f>IF(AND(Ident!E141&lt;&gt;0,Ident!F141&lt;&gt;0),D141,IF(AND(Ident!E141&lt;&gt;0,Ident!F141=0),E141,IF(AND(Ident!E141=0,Ident!F141&lt;&gt;0),F141,ad5kw)))</f>
        <v>66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45931</v>
      </c>
      <c r="D142" s="2">
        <f>Ident!F142-C142+1-(INT((CHOOSE(WEEKDAY(C142),0,1,2,3,4,5,6)+(Ident!F142-C142+1))/7))-(INT((CHOOSE(WEEKDAY(C142),6,0,1,2,3,4,5)+(Ident!F142-C142+1))/7))</f>
        <v>-32807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-32807</v>
      </c>
      <c r="G142" s="2">
        <f>IF(AND(Ident!E142&lt;&gt;0,Ident!F142&lt;&gt;0),D142,IF(AND(Ident!E142&lt;&gt;0,Ident!F142=0),E142,IF(AND(Ident!E142=0,Ident!F142&lt;&gt;0),F142,ad5kw)))</f>
        <v>66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45931</v>
      </c>
      <c r="D143" s="2">
        <f>Ident!F143-C143+1-(INT((CHOOSE(WEEKDAY(C143),0,1,2,3,4,5,6)+(Ident!F143-C143+1))/7))-(INT((CHOOSE(WEEKDAY(C143),6,0,1,2,3,4,5)+(Ident!F143-C143+1))/7))</f>
        <v>-32807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-32807</v>
      </c>
      <c r="G143" s="2">
        <f>IF(AND(Ident!E143&lt;&gt;0,Ident!F143&lt;&gt;0),D143,IF(AND(Ident!E143&lt;&gt;0,Ident!F143=0),E143,IF(AND(Ident!E143=0,Ident!F143&lt;&gt;0),F143,ad5kw)))</f>
        <v>66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45931</v>
      </c>
      <c r="D144" s="2">
        <f>Ident!F144-C144+1-(INT((CHOOSE(WEEKDAY(C144),0,1,2,3,4,5,6)+(Ident!F144-C144+1))/7))-(INT((CHOOSE(WEEKDAY(C144),6,0,1,2,3,4,5)+(Ident!F144-C144+1))/7))</f>
        <v>-32807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-32807</v>
      </c>
      <c r="G144" s="2">
        <f>IF(AND(Ident!E144&lt;&gt;0,Ident!F144&lt;&gt;0),D144,IF(AND(Ident!E144&lt;&gt;0,Ident!F144=0),E144,IF(AND(Ident!E144=0,Ident!F144&lt;&gt;0),F144,ad5kw)))</f>
        <v>66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45931</v>
      </c>
      <c r="D145" s="2">
        <f>Ident!F145-C145+1-(INT((CHOOSE(WEEKDAY(C145),0,1,2,3,4,5,6)+(Ident!F145-C145+1))/7))-(INT((CHOOSE(WEEKDAY(C145),6,0,1,2,3,4,5)+(Ident!F145-C145+1))/7))</f>
        <v>-32807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-32807</v>
      </c>
      <c r="G145" s="2">
        <f>IF(AND(Ident!E145&lt;&gt;0,Ident!F145&lt;&gt;0),D145,IF(AND(Ident!E145&lt;&gt;0,Ident!F145=0),E145,IF(AND(Ident!E145=0,Ident!F145&lt;&gt;0),F145,ad5kw)))</f>
        <v>66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45931</v>
      </c>
      <c r="D146" s="2">
        <f>Ident!F146-C146+1-(INT((CHOOSE(WEEKDAY(C146),0,1,2,3,4,5,6)+(Ident!F146-C146+1))/7))-(INT((CHOOSE(WEEKDAY(C146),6,0,1,2,3,4,5)+(Ident!F146-C146+1))/7))</f>
        <v>-32807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-32807</v>
      </c>
      <c r="G146" s="2">
        <f>IF(AND(Ident!E146&lt;&gt;0,Ident!F146&lt;&gt;0),D146,IF(AND(Ident!E146&lt;&gt;0,Ident!F146=0),E146,IF(AND(Ident!E146=0,Ident!F146&lt;&gt;0),F146,ad5kw)))</f>
        <v>66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45931</v>
      </c>
      <c r="D147" s="2">
        <f>Ident!F147-C147+1-(INT((CHOOSE(WEEKDAY(C147),0,1,2,3,4,5,6)+(Ident!F147-C147+1))/7))-(INT((CHOOSE(WEEKDAY(C147),6,0,1,2,3,4,5)+(Ident!F147-C147+1))/7))</f>
        <v>-32807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-32807</v>
      </c>
      <c r="G147" s="2">
        <f>IF(AND(Ident!E147&lt;&gt;0,Ident!F147&lt;&gt;0),D147,IF(AND(Ident!E147&lt;&gt;0,Ident!F147=0),E147,IF(AND(Ident!E147=0,Ident!F147&lt;&gt;0),F147,ad5kw)))</f>
        <v>66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45931</v>
      </c>
      <c r="D148" s="2">
        <f>Ident!F148-C148+1-(INT((CHOOSE(WEEKDAY(C148),0,1,2,3,4,5,6)+(Ident!F148-C148+1))/7))-(INT((CHOOSE(WEEKDAY(C148),6,0,1,2,3,4,5)+(Ident!F148-C148+1))/7))</f>
        <v>-32807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-32807</v>
      </c>
      <c r="G148" s="2">
        <f>IF(AND(Ident!E148&lt;&gt;0,Ident!F148&lt;&gt;0),D148,IF(AND(Ident!E148&lt;&gt;0,Ident!F148=0),E148,IF(AND(Ident!E148=0,Ident!F148&lt;&gt;0),F148,ad5kw)))</f>
        <v>66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45931</v>
      </c>
      <c r="D149" s="2">
        <f>Ident!F149-C149+1-(INT((CHOOSE(WEEKDAY(C149),0,1,2,3,4,5,6)+(Ident!F149-C149+1))/7))-(INT((CHOOSE(WEEKDAY(C149),6,0,1,2,3,4,5)+(Ident!F149-C149+1))/7))</f>
        <v>-32807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-32807</v>
      </c>
      <c r="G149" s="2">
        <f>IF(AND(Ident!E149&lt;&gt;0,Ident!F149&lt;&gt;0),D149,IF(AND(Ident!E149&lt;&gt;0,Ident!F149=0),E149,IF(AND(Ident!E149=0,Ident!F149&lt;&gt;0),F149,ad5kw)))</f>
        <v>66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45931</v>
      </c>
      <c r="D150" s="2">
        <f>Ident!F150-C150+1-(INT((CHOOSE(WEEKDAY(C150),0,1,2,3,4,5,6)+(Ident!F150-C150+1))/7))-(INT((CHOOSE(WEEKDAY(C150),6,0,1,2,3,4,5)+(Ident!F150-C150+1))/7))</f>
        <v>-32807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-32807</v>
      </c>
      <c r="G150" s="2">
        <f>IF(AND(Ident!E150&lt;&gt;0,Ident!F150&lt;&gt;0),D150,IF(AND(Ident!E150&lt;&gt;0,Ident!F150=0),E150,IF(AND(Ident!E150=0,Ident!F150&lt;&gt;0),F150,ad5kw)))</f>
        <v>66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45931</v>
      </c>
      <c r="D151" s="2">
        <f>Ident!F151-C151+1-(INT((CHOOSE(WEEKDAY(C151),0,1,2,3,4,5,6)+(Ident!F151-C151+1))/7))-(INT((CHOOSE(WEEKDAY(C151),6,0,1,2,3,4,5)+(Ident!F151-C151+1))/7))</f>
        <v>-32807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-32807</v>
      </c>
      <c r="G151" s="2">
        <f>IF(AND(Ident!E151&lt;&gt;0,Ident!F151&lt;&gt;0),D151,IF(AND(Ident!E151&lt;&gt;0,Ident!F151=0),E151,IF(AND(Ident!E151=0,Ident!F151&lt;&gt;0),F151,ad5kw)))</f>
        <v>66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45931</v>
      </c>
      <c r="D152" s="2">
        <f>Ident!F152-C152+1-(INT((CHOOSE(WEEKDAY(C152),0,1,2,3,4,5,6)+(Ident!F152-C152+1))/7))-(INT((CHOOSE(WEEKDAY(C152),6,0,1,2,3,4,5)+(Ident!F152-C152+1))/7))</f>
        <v>-32807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-32807</v>
      </c>
      <c r="G152" s="2">
        <f>IF(AND(Ident!E152&lt;&gt;0,Ident!F152&lt;&gt;0),D152,IF(AND(Ident!E152&lt;&gt;0,Ident!F152=0),E152,IF(AND(Ident!E152=0,Ident!F152&lt;&gt;0),F152,ad5kw)))</f>
        <v>66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45931</v>
      </c>
      <c r="D153" s="2">
        <f>Ident!F153-C153+1-(INT((CHOOSE(WEEKDAY(C153),0,1,2,3,4,5,6)+(Ident!F153-C153+1))/7))-(INT((CHOOSE(WEEKDAY(C153),6,0,1,2,3,4,5)+(Ident!F153-C153+1))/7))</f>
        <v>-32807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-32807</v>
      </c>
      <c r="G153" s="2">
        <f>IF(AND(Ident!E153&lt;&gt;0,Ident!F153&lt;&gt;0),D153,IF(AND(Ident!E153&lt;&gt;0,Ident!F153=0),E153,IF(AND(Ident!E153=0,Ident!F153&lt;&gt;0),F153,ad5kw)))</f>
        <v>66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45931</v>
      </c>
      <c r="D154" s="2">
        <f>Ident!F154-C154+1-(INT((CHOOSE(WEEKDAY(C154),0,1,2,3,4,5,6)+(Ident!F154-C154+1))/7))-(INT((CHOOSE(WEEKDAY(C154),6,0,1,2,3,4,5)+(Ident!F154-C154+1))/7))</f>
        <v>-32807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-32807</v>
      </c>
      <c r="G154" s="2">
        <f>IF(AND(Ident!E154&lt;&gt;0,Ident!F154&lt;&gt;0),D154,IF(AND(Ident!E154&lt;&gt;0,Ident!F154=0),E154,IF(AND(Ident!E154=0,Ident!F154&lt;&gt;0),F154,ad5kw)))</f>
        <v>66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45931</v>
      </c>
      <c r="D155" s="2">
        <f>Ident!F155-C155+1-(INT((CHOOSE(WEEKDAY(C155),0,1,2,3,4,5,6)+(Ident!F155-C155+1))/7))-(INT((CHOOSE(WEEKDAY(C155),6,0,1,2,3,4,5)+(Ident!F155-C155+1))/7))</f>
        <v>-32807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-32807</v>
      </c>
      <c r="G155" s="2">
        <f>IF(AND(Ident!E155&lt;&gt;0,Ident!F155&lt;&gt;0),D155,IF(AND(Ident!E155&lt;&gt;0,Ident!F155=0),E155,IF(AND(Ident!E155=0,Ident!F155&lt;&gt;0),F155,ad5kw)))</f>
        <v>66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45931</v>
      </c>
      <c r="D156" s="2">
        <f>Ident!F156-C156+1-(INT((CHOOSE(WEEKDAY(C156),0,1,2,3,4,5,6)+(Ident!F156-C156+1))/7))-(INT((CHOOSE(WEEKDAY(C156),6,0,1,2,3,4,5)+(Ident!F156-C156+1))/7))</f>
        <v>-32807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-32807</v>
      </c>
      <c r="G156" s="2">
        <f>IF(AND(Ident!E156&lt;&gt;0,Ident!F156&lt;&gt;0),D156,IF(AND(Ident!E156&lt;&gt;0,Ident!F156=0),E156,IF(AND(Ident!E156=0,Ident!F156&lt;&gt;0),F156,ad5kw)))</f>
        <v>66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45931</v>
      </c>
      <c r="D157" s="2">
        <f>Ident!F157-C157+1-(INT((CHOOSE(WEEKDAY(C157),0,1,2,3,4,5,6)+(Ident!F157-C157+1))/7))-(INT((CHOOSE(WEEKDAY(C157),6,0,1,2,3,4,5)+(Ident!F157-C157+1))/7))</f>
        <v>-32807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-32807</v>
      </c>
      <c r="G157" s="2">
        <f>IF(AND(Ident!E157&lt;&gt;0,Ident!F157&lt;&gt;0),D157,IF(AND(Ident!E157&lt;&gt;0,Ident!F157=0),E157,IF(AND(Ident!E157=0,Ident!F157&lt;&gt;0),F157,ad5kw)))</f>
        <v>66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45931</v>
      </c>
      <c r="D158" s="2">
        <f>Ident!F158-C158+1-(INT((CHOOSE(WEEKDAY(C158),0,1,2,3,4,5,6)+(Ident!F158-C158+1))/7))-(INT((CHOOSE(WEEKDAY(C158),6,0,1,2,3,4,5)+(Ident!F158-C158+1))/7))</f>
        <v>-32807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-32807</v>
      </c>
      <c r="G158" s="2">
        <f>IF(AND(Ident!E158&lt;&gt;0,Ident!F158&lt;&gt;0),D158,IF(AND(Ident!E158&lt;&gt;0,Ident!F158=0),E158,IF(AND(Ident!E158=0,Ident!F158&lt;&gt;0),F158,ad5kw)))</f>
        <v>66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45931</v>
      </c>
      <c r="D159" s="2">
        <f>Ident!F159-C159+1-(INT((CHOOSE(WEEKDAY(C159),0,1,2,3,4,5,6)+(Ident!F159-C159+1))/7))-(INT((CHOOSE(WEEKDAY(C159),6,0,1,2,3,4,5)+(Ident!F159-C159+1))/7))</f>
        <v>-32807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-32807</v>
      </c>
      <c r="G159" s="2">
        <f>IF(AND(Ident!E159&lt;&gt;0,Ident!F159&lt;&gt;0),D159,IF(AND(Ident!E159&lt;&gt;0,Ident!F159=0),E159,IF(AND(Ident!E159=0,Ident!F159&lt;&gt;0),F159,ad5kw)))</f>
        <v>66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45931</v>
      </c>
      <c r="D160" s="2">
        <f>Ident!F160-C160+1-(INT((CHOOSE(WEEKDAY(C160),0,1,2,3,4,5,6)+(Ident!F160-C160+1))/7))-(INT((CHOOSE(WEEKDAY(C160),6,0,1,2,3,4,5)+(Ident!F160-C160+1))/7))</f>
        <v>-32807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-32807</v>
      </c>
      <c r="G160" s="2">
        <f>IF(AND(Ident!E160&lt;&gt;0,Ident!F160&lt;&gt;0),D160,IF(AND(Ident!E160&lt;&gt;0,Ident!F160=0),E160,IF(AND(Ident!E160=0,Ident!F160&lt;&gt;0),F160,ad5kw)))</f>
        <v>66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45931</v>
      </c>
      <c r="D161" s="2">
        <f>Ident!F161-C161+1-(INT((CHOOSE(WEEKDAY(C161),0,1,2,3,4,5,6)+(Ident!F161-C161+1))/7))-(INT((CHOOSE(WEEKDAY(C161),6,0,1,2,3,4,5)+(Ident!F161-C161+1))/7))</f>
        <v>-32807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-32807</v>
      </c>
      <c r="G161" s="2">
        <f>IF(AND(Ident!E161&lt;&gt;0,Ident!F161&lt;&gt;0),D161,IF(AND(Ident!E161&lt;&gt;0,Ident!F161=0),E161,IF(AND(Ident!E161=0,Ident!F161&lt;&gt;0),F161,ad5kw)))</f>
        <v>66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45931</v>
      </c>
      <c r="D162" s="2">
        <f>Ident!F162-C162+1-(INT((CHOOSE(WEEKDAY(C162),0,1,2,3,4,5,6)+(Ident!F162-C162+1))/7))-(INT((CHOOSE(WEEKDAY(C162),6,0,1,2,3,4,5)+(Ident!F162-C162+1))/7))</f>
        <v>-32807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-32807</v>
      </c>
      <c r="G162" s="2">
        <f>IF(AND(Ident!E162&lt;&gt;0,Ident!F162&lt;&gt;0),D162,IF(AND(Ident!E162&lt;&gt;0,Ident!F162=0),E162,IF(AND(Ident!E162=0,Ident!F162&lt;&gt;0),F162,ad5kw)))</f>
        <v>66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45931</v>
      </c>
      <c r="D163" s="2">
        <f>Ident!F163-C163+1-(INT((CHOOSE(WEEKDAY(C163),0,1,2,3,4,5,6)+(Ident!F163-C163+1))/7))-(INT((CHOOSE(WEEKDAY(C163),6,0,1,2,3,4,5)+(Ident!F163-C163+1))/7))</f>
        <v>-32807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-32807</v>
      </c>
      <c r="G163" s="2">
        <f>IF(AND(Ident!E163&lt;&gt;0,Ident!F163&lt;&gt;0),D163,IF(AND(Ident!E163&lt;&gt;0,Ident!F163=0),E163,IF(AND(Ident!E163=0,Ident!F163&lt;&gt;0),F163,ad5kw)))</f>
        <v>66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45931</v>
      </c>
      <c r="D164" s="2">
        <f>Ident!F164-C164+1-(INT((CHOOSE(WEEKDAY(C164),0,1,2,3,4,5,6)+(Ident!F164-C164+1))/7))-(INT((CHOOSE(WEEKDAY(C164),6,0,1,2,3,4,5)+(Ident!F164-C164+1))/7))</f>
        <v>-32807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-32807</v>
      </c>
      <c r="G164" s="2">
        <f>IF(AND(Ident!E164&lt;&gt;0,Ident!F164&lt;&gt;0),D164,IF(AND(Ident!E164&lt;&gt;0,Ident!F164=0),E164,IF(AND(Ident!E164=0,Ident!F164&lt;&gt;0),F164,ad5kw)))</f>
        <v>66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45931</v>
      </c>
      <c r="D165" s="2">
        <f>Ident!F165-C165+1-(INT((CHOOSE(WEEKDAY(C165),0,1,2,3,4,5,6)+(Ident!F165-C165+1))/7))-(INT((CHOOSE(WEEKDAY(C165),6,0,1,2,3,4,5)+(Ident!F165-C165+1))/7))</f>
        <v>-32807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-32807</v>
      </c>
      <c r="G165" s="2">
        <f>IF(AND(Ident!E165&lt;&gt;0,Ident!F165&lt;&gt;0),D165,IF(AND(Ident!E165&lt;&gt;0,Ident!F165=0),E165,IF(AND(Ident!E165=0,Ident!F165&lt;&gt;0),F165,ad5kw)))</f>
        <v>66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45931</v>
      </c>
      <c r="D166" s="2">
        <f>Ident!F166-C166+1-(INT((CHOOSE(WEEKDAY(C166),0,1,2,3,4,5,6)+(Ident!F166-C166+1))/7))-(INT((CHOOSE(WEEKDAY(C166),6,0,1,2,3,4,5)+(Ident!F166-C166+1))/7))</f>
        <v>-32807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-32807</v>
      </c>
      <c r="G166" s="2">
        <f>IF(AND(Ident!E166&lt;&gt;0,Ident!F166&lt;&gt;0),D166,IF(AND(Ident!E166&lt;&gt;0,Ident!F166=0),E166,IF(AND(Ident!E166=0,Ident!F166&lt;&gt;0),F166,ad5kw)))</f>
        <v>66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45931</v>
      </c>
      <c r="D167" s="2">
        <f>Ident!F167-C167+1-(INT((CHOOSE(WEEKDAY(C167),0,1,2,3,4,5,6)+(Ident!F167-C167+1))/7))-(INT((CHOOSE(WEEKDAY(C167),6,0,1,2,3,4,5)+(Ident!F167-C167+1))/7))</f>
        <v>-32807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-32807</v>
      </c>
      <c r="G167" s="2">
        <f>IF(AND(Ident!E167&lt;&gt;0,Ident!F167&lt;&gt;0),D167,IF(AND(Ident!E167&lt;&gt;0,Ident!F167=0),E167,IF(AND(Ident!E167=0,Ident!F167&lt;&gt;0),F167,ad5kw)))</f>
        <v>66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45931</v>
      </c>
      <c r="D168" s="2">
        <f>Ident!F168-C168+1-(INT((CHOOSE(WEEKDAY(C168),0,1,2,3,4,5,6)+(Ident!F168-C168+1))/7))-(INT((CHOOSE(WEEKDAY(C168),6,0,1,2,3,4,5)+(Ident!F168-C168+1))/7))</f>
        <v>-32807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-32807</v>
      </c>
      <c r="G168" s="2">
        <f>IF(AND(Ident!E168&lt;&gt;0,Ident!F168&lt;&gt;0),D168,IF(AND(Ident!E168&lt;&gt;0,Ident!F168=0),E168,IF(AND(Ident!E168=0,Ident!F168&lt;&gt;0),F168,ad5kw)))</f>
        <v>66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45931</v>
      </c>
      <c r="D169" s="2">
        <f>Ident!F169-C169+1-(INT((CHOOSE(WEEKDAY(C169),0,1,2,3,4,5,6)+(Ident!F169-C169+1))/7))-(INT((CHOOSE(WEEKDAY(C169),6,0,1,2,3,4,5)+(Ident!F169-C169+1))/7))</f>
        <v>-32807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-32807</v>
      </c>
      <c r="G169" s="2">
        <f>IF(AND(Ident!E169&lt;&gt;0,Ident!F169&lt;&gt;0),D169,IF(AND(Ident!E169&lt;&gt;0,Ident!F169=0),E169,IF(AND(Ident!E169=0,Ident!F169&lt;&gt;0),F169,ad5kw)))</f>
        <v>66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45931</v>
      </c>
      <c r="D170" s="2">
        <f>Ident!F170-C170+1-(INT((CHOOSE(WEEKDAY(C170),0,1,2,3,4,5,6)+(Ident!F170-C170+1))/7))-(INT((CHOOSE(WEEKDAY(C170),6,0,1,2,3,4,5)+(Ident!F170-C170+1))/7))</f>
        <v>-32807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-32807</v>
      </c>
      <c r="G170" s="2">
        <f>IF(AND(Ident!E170&lt;&gt;0,Ident!F170&lt;&gt;0),D170,IF(AND(Ident!E170&lt;&gt;0,Ident!F170=0),E170,IF(AND(Ident!E170=0,Ident!F170&lt;&gt;0),F170,ad5kw)))</f>
        <v>66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45931</v>
      </c>
      <c r="D171" s="2">
        <f>Ident!F171-C171+1-(INT((CHOOSE(WEEKDAY(C171),0,1,2,3,4,5,6)+(Ident!F171-C171+1))/7))-(INT((CHOOSE(WEEKDAY(C171),6,0,1,2,3,4,5)+(Ident!F171-C171+1))/7))</f>
        <v>-32807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-32807</v>
      </c>
      <c r="G171" s="2">
        <f>IF(AND(Ident!E171&lt;&gt;0,Ident!F171&lt;&gt;0),D171,IF(AND(Ident!E171&lt;&gt;0,Ident!F171=0),E171,IF(AND(Ident!E171=0,Ident!F171&lt;&gt;0),F171,ad5kw)))</f>
        <v>66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45931</v>
      </c>
      <c r="D172" s="2">
        <f>Ident!F172-C172+1-(INT((CHOOSE(WEEKDAY(C172),0,1,2,3,4,5,6)+(Ident!F172-C172+1))/7))-(INT((CHOOSE(WEEKDAY(C172),6,0,1,2,3,4,5)+(Ident!F172-C172+1))/7))</f>
        <v>-32807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-32807</v>
      </c>
      <c r="G172" s="2">
        <f>IF(AND(Ident!E172&lt;&gt;0,Ident!F172&lt;&gt;0),D172,IF(AND(Ident!E172&lt;&gt;0,Ident!F172=0),E172,IF(AND(Ident!E172=0,Ident!F172&lt;&gt;0),F172,ad5kw)))</f>
        <v>66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45931</v>
      </c>
      <c r="D173" s="2">
        <f>Ident!F173-C173+1-(INT((CHOOSE(WEEKDAY(C173),0,1,2,3,4,5,6)+(Ident!F173-C173+1))/7))-(INT((CHOOSE(WEEKDAY(C173),6,0,1,2,3,4,5)+(Ident!F173-C173+1))/7))</f>
        <v>-32807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-32807</v>
      </c>
      <c r="G173" s="2">
        <f>IF(AND(Ident!E173&lt;&gt;0,Ident!F173&lt;&gt;0),D173,IF(AND(Ident!E173&lt;&gt;0,Ident!F173=0),E173,IF(AND(Ident!E173=0,Ident!F173&lt;&gt;0),F173,ad5kw)))</f>
        <v>66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45931</v>
      </c>
      <c r="D174" s="2">
        <f>Ident!F174-C174+1-(INT((CHOOSE(WEEKDAY(C174),0,1,2,3,4,5,6)+(Ident!F174-C174+1))/7))-(INT((CHOOSE(WEEKDAY(C174),6,0,1,2,3,4,5)+(Ident!F174-C174+1))/7))</f>
        <v>-32807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-32807</v>
      </c>
      <c r="G174" s="2">
        <f>IF(AND(Ident!E174&lt;&gt;0,Ident!F174&lt;&gt;0),D174,IF(AND(Ident!E174&lt;&gt;0,Ident!F174=0),E174,IF(AND(Ident!E174=0,Ident!F174&lt;&gt;0),F174,ad5kw)))</f>
        <v>66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45931</v>
      </c>
      <c r="D175" s="2">
        <f>Ident!F175-C175+1-(INT((CHOOSE(WEEKDAY(C175),0,1,2,3,4,5,6)+(Ident!F175-C175+1))/7))-(INT((CHOOSE(WEEKDAY(C175),6,0,1,2,3,4,5)+(Ident!F175-C175+1))/7))</f>
        <v>-32807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-32807</v>
      </c>
      <c r="G175" s="2">
        <f>IF(AND(Ident!E175&lt;&gt;0,Ident!F175&lt;&gt;0),D175,IF(AND(Ident!E175&lt;&gt;0,Ident!F175=0),E175,IF(AND(Ident!E175=0,Ident!F175&lt;&gt;0),F175,ad5kw)))</f>
        <v>66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45931</v>
      </c>
      <c r="D176" s="2">
        <f>Ident!F176-C176+1-(INT((CHOOSE(WEEKDAY(C176),0,1,2,3,4,5,6)+(Ident!F176-C176+1))/7))-(INT((CHOOSE(WEEKDAY(C176),6,0,1,2,3,4,5)+(Ident!F176-C176+1))/7))</f>
        <v>-32807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-32807</v>
      </c>
      <c r="G176" s="2">
        <f>IF(AND(Ident!E176&lt;&gt;0,Ident!F176&lt;&gt;0),D176,IF(AND(Ident!E176&lt;&gt;0,Ident!F176=0),E176,IF(AND(Ident!E176=0,Ident!F176&lt;&gt;0),F176,ad5kw)))</f>
        <v>66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45931</v>
      </c>
      <c r="D177" s="2">
        <f>Ident!F177-C177+1-(INT((CHOOSE(WEEKDAY(C177),0,1,2,3,4,5,6)+(Ident!F177-C177+1))/7))-(INT((CHOOSE(WEEKDAY(C177),6,0,1,2,3,4,5)+(Ident!F177-C177+1))/7))</f>
        <v>-32807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-32807</v>
      </c>
      <c r="G177" s="2">
        <f>IF(AND(Ident!E177&lt;&gt;0,Ident!F177&lt;&gt;0),D177,IF(AND(Ident!E177&lt;&gt;0,Ident!F177=0),E177,IF(AND(Ident!E177=0,Ident!F177&lt;&gt;0),F177,ad5kw)))</f>
        <v>66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45931</v>
      </c>
      <c r="D178" s="2">
        <f>Ident!F178-C178+1-(INT((CHOOSE(WEEKDAY(C178),0,1,2,3,4,5,6)+(Ident!F178-C178+1))/7))-(INT((CHOOSE(WEEKDAY(C178),6,0,1,2,3,4,5)+(Ident!F178-C178+1))/7))</f>
        <v>-32807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-32807</v>
      </c>
      <c r="G178" s="2">
        <f>IF(AND(Ident!E178&lt;&gt;0,Ident!F178&lt;&gt;0),D178,IF(AND(Ident!E178&lt;&gt;0,Ident!F178=0),E178,IF(AND(Ident!E178=0,Ident!F178&lt;&gt;0),F178,ad5kw)))</f>
        <v>66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45931</v>
      </c>
      <c r="D179" s="2">
        <f>Ident!F179-C179+1-(INT((CHOOSE(WEEKDAY(C179),0,1,2,3,4,5,6)+(Ident!F179-C179+1))/7))-(INT((CHOOSE(WEEKDAY(C179),6,0,1,2,3,4,5)+(Ident!F179-C179+1))/7))</f>
        <v>-32807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-32807</v>
      </c>
      <c r="G179" s="2">
        <f>IF(AND(Ident!E179&lt;&gt;0,Ident!F179&lt;&gt;0),D179,IF(AND(Ident!E179&lt;&gt;0,Ident!F179=0),E179,IF(AND(Ident!E179=0,Ident!F179&lt;&gt;0),F179,ad5kw)))</f>
        <v>66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45931</v>
      </c>
      <c r="D180" s="2">
        <f>Ident!F180-C180+1-(INT((CHOOSE(WEEKDAY(C180),0,1,2,3,4,5,6)+(Ident!F180-C180+1))/7))-(INT((CHOOSE(WEEKDAY(C180),6,0,1,2,3,4,5)+(Ident!F180-C180+1))/7))</f>
        <v>-32807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-32807</v>
      </c>
      <c r="G180" s="2">
        <f>IF(AND(Ident!E180&lt;&gt;0,Ident!F180&lt;&gt;0),D180,IF(AND(Ident!E180&lt;&gt;0,Ident!F180=0),E180,IF(AND(Ident!E180=0,Ident!F180&lt;&gt;0),F180,ad5kw)))</f>
        <v>66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45931</v>
      </c>
      <c r="D181" s="2">
        <f>Ident!F181-C181+1-(INT((CHOOSE(WEEKDAY(C181),0,1,2,3,4,5,6)+(Ident!F181-C181+1))/7))-(INT((CHOOSE(WEEKDAY(C181),6,0,1,2,3,4,5)+(Ident!F181-C181+1))/7))</f>
        <v>-32807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-32807</v>
      </c>
      <c r="G181" s="2">
        <f>IF(AND(Ident!E181&lt;&gt;0,Ident!F181&lt;&gt;0),D181,IF(AND(Ident!E181&lt;&gt;0,Ident!F181=0),E181,IF(AND(Ident!E181=0,Ident!F181&lt;&gt;0),F181,ad5kw)))</f>
        <v>66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45931</v>
      </c>
      <c r="D182" s="2">
        <f>Ident!F182-C182+1-(INT((CHOOSE(WEEKDAY(C182),0,1,2,3,4,5,6)+(Ident!F182-C182+1))/7))-(INT((CHOOSE(WEEKDAY(C182),6,0,1,2,3,4,5)+(Ident!F182-C182+1))/7))</f>
        <v>-32807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-32807</v>
      </c>
      <c r="G182" s="2">
        <f>IF(AND(Ident!E182&lt;&gt;0,Ident!F182&lt;&gt;0),D182,IF(AND(Ident!E182&lt;&gt;0,Ident!F182=0),E182,IF(AND(Ident!E182=0,Ident!F182&lt;&gt;0),F182,ad5kw)))</f>
        <v>66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45931</v>
      </c>
      <c r="D183" s="2">
        <f>Ident!F183-C183+1-(INT((CHOOSE(WEEKDAY(C183),0,1,2,3,4,5,6)+(Ident!F183-C183+1))/7))-(INT((CHOOSE(WEEKDAY(C183),6,0,1,2,3,4,5)+(Ident!F183-C183+1))/7))</f>
        <v>-32807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-32807</v>
      </c>
      <c r="G183" s="2">
        <f>IF(AND(Ident!E183&lt;&gt;0,Ident!F183&lt;&gt;0),D183,IF(AND(Ident!E183&lt;&gt;0,Ident!F183=0),E183,IF(AND(Ident!E183=0,Ident!F183&lt;&gt;0),F183,ad5kw)))</f>
        <v>66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45931</v>
      </c>
      <c r="D184" s="2">
        <f>Ident!F184-C184+1-(INT((CHOOSE(WEEKDAY(C184),0,1,2,3,4,5,6)+(Ident!F184-C184+1))/7))-(INT((CHOOSE(WEEKDAY(C184),6,0,1,2,3,4,5)+(Ident!F184-C184+1))/7))</f>
        <v>-32807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-32807</v>
      </c>
      <c r="G184" s="2">
        <f>IF(AND(Ident!E184&lt;&gt;0,Ident!F184&lt;&gt;0),D184,IF(AND(Ident!E184&lt;&gt;0,Ident!F184=0),E184,IF(AND(Ident!E184=0,Ident!F184&lt;&gt;0),F184,ad5kw)))</f>
        <v>66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45931</v>
      </c>
      <c r="D185" s="2">
        <f>Ident!F185-C185+1-(INT((CHOOSE(WEEKDAY(C185),0,1,2,3,4,5,6)+(Ident!F185-C185+1))/7))-(INT((CHOOSE(WEEKDAY(C185),6,0,1,2,3,4,5)+(Ident!F185-C185+1))/7))</f>
        <v>-32807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-32807</v>
      </c>
      <c r="G185" s="2">
        <f>IF(AND(Ident!E185&lt;&gt;0,Ident!F185&lt;&gt;0),D185,IF(AND(Ident!E185&lt;&gt;0,Ident!F185=0),E185,IF(AND(Ident!E185=0,Ident!F185&lt;&gt;0),F185,ad5kw)))</f>
        <v>66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45931</v>
      </c>
      <c r="D186" s="2">
        <f>Ident!F186-C186+1-(INT((CHOOSE(WEEKDAY(C186),0,1,2,3,4,5,6)+(Ident!F186-C186+1))/7))-(INT((CHOOSE(WEEKDAY(C186),6,0,1,2,3,4,5)+(Ident!F186-C186+1))/7))</f>
        <v>-32807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-32807</v>
      </c>
      <c r="G186" s="2">
        <f>IF(AND(Ident!E186&lt;&gt;0,Ident!F186&lt;&gt;0),D186,IF(AND(Ident!E186&lt;&gt;0,Ident!F186=0),E186,IF(AND(Ident!E186=0,Ident!F186&lt;&gt;0),F186,ad5kw)))</f>
        <v>66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45931</v>
      </c>
      <c r="D187" s="2">
        <f>Ident!F187-C187+1-(INT((CHOOSE(WEEKDAY(C187),0,1,2,3,4,5,6)+(Ident!F187-C187+1))/7))-(INT((CHOOSE(WEEKDAY(C187),6,0,1,2,3,4,5)+(Ident!F187-C187+1))/7))</f>
        <v>-32807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-32807</v>
      </c>
      <c r="G187" s="2">
        <f>IF(AND(Ident!E187&lt;&gt;0,Ident!F187&lt;&gt;0),D187,IF(AND(Ident!E187&lt;&gt;0,Ident!F187=0),E187,IF(AND(Ident!E187=0,Ident!F187&lt;&gt;0),F187,ad5kw)))</f>
        <v>66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45931</v>
      </c>
      <c r="D188" s="2">
        <f>Ident!F188-C188+1-(INT((CHOOSE(WEEKDAY(C188),0,1,2,3,4,5,6)+(Ident!F188-C188+1))/7))-(INT((CHOOSE(WEEKDAY(C188),6,0,1,2,3,4,5)+(Ident!F188-C188+1))/7))</f>
        <v>-32807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-32807</v>
      </c>
      <c r="G188" s="2">
        <f>IF(AND(Ident!E188&lt;&gt;0,Ident!F188&lt;&gt;0),D188,IF(AND(Ident!E188&lt;&gt;0,Ident!F188=0),E188,IF(AND(Ident!E188=0,Ident!F188&lt;&gt;0),F188,ad5kw)))</f>
        <v>66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45931</v>
      </c>
      <c r="D189" s="2">
        <f>Ident!F189-C189+1-(INT((CHOOSE(WEEKDAY(C189),0,1,2,3,4,5,6)+(Ident!F189-C189+1))/7))-(INT((CHOOSE(WEEKDAY(C189),6,0,1,2,3,4,5)+(Ident!F189-C189+1))/7))</f>
        <v>-32807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-32807</v>
      </c>
      <c r="G189" s="2">
        <f>IF(AND(Ident!E189&lt;&gt;0,Ident!F189&lt;&gt;0),D189,IF(AND(Ident!E189&lt;&gt;0,Ident!F189=0),E189,IF(AND(Ident!E189=0,Ident!F189&lt;&gt;0),F189,ad5kw)))</f>
        <v>66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45931</v>
      </c>
      <c r="D190" s="2">
        <f>Ident!F190-C190+1-(INT((CHOOSE(WEEKDAY(C190),0,1,2,3,4,5,6)+(Ident!F190-C190+1))/7))-(INT((CHOOSE(WEEKDAY(C190),6,0,1,2,3,4,5)+(Ident!F190-C190+1))/7))</f>
        <v>-32807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-32807</v>
      </c>
      <c r="G190" s="2">
        <f>IF(AND(Ident!E190&lt;&gt;0,Ident!F190&lt;&gt;0),D190,IF(AND(Ident!E190&lt;&gt;0,Ident!F190=0),E190,IF(AND(Ident!E190=0,Ident!F190&lt;&gt;0),F190,ad5kw)))</f>
        <v>66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45931</v>
      </c>
      <c r="D191" s="2">
        <f>Ident!F191-C191+1-(INT((CHOOSE(WEEKDAY(C191),0,1,2,3,4,5,6)+(Ident!F191-C191+1))/7))-(INT((CHOOSE(WEEKDAY(C191),6,0,1,2,3,4,5)+(Ident!F191-C191+1))/7))</f>
        <v>-32807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-32807</v>
      </c>
      <c r="G191" s="2">
        <f>IF(AND(Ident!E191&lt;&gt;0,Ident!F191&lt;&gt;0),D191,IF(AND(Ident!E191&lt;&gt;0,Ident!F191=0),E191,IF(AND(Ident!E191=0,Ident!F191&lt;&gt;0),F191,ad5kw)))</f>
        <v>66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45931</v>
      </c>
      <c r="D192" s="2">
        <f>Ident!F192-C192+1-(INT((CHOOSE(WEEKDAY(C192),0,1,2,3,4,5,6)+(Ident!F192-C192+1))/7))-(INT((CHOOSE(WEEKDAY(C192),6,0,1,2,3,4,5)+(Ident!F192-C192+1))/7))</f>
        <v>-32807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-32807</v>
      </c>
      <c r="G192" s="2">
        <f>IF(AND(Ident!E192&lt;&gt;0,Ident!F192&lt;&gt;0),D192,IF(AND(Ident!E192&lt;&gt;0,Ident!F192=0),E192,IF(AND(Ident!E192=0,Ident!F192&lt;&gt;0),F192,ad5kw)))</f>
        <v>66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45931</v>
      </c>
      <c r="D193" s="2">
        <f>Ident!F193-C193+1-(INT((CHOOSE(WEEKDAY(C193),0,1,2,3,4,5,6)+(Ident!F193-C193+1))/7))-(INT((CHOOSE(WEEKDAY(C193),6,0,1,2,3,4,5)+(Ident!F193-C193+1))/7))</f>
        <v>-32807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-32807</v>
      </c>
      <c r="G193" s="2">
        <f>IF(AND(Ident!E193&lt;&gt;0,Ident!F193&lt;&gt;0),D193,IF(AND(Ident!E193&lt;&gt;0,Ident!F193=0),E193,IF(AND(Ident!E193=0,Ident!F193&lt;&gt;0),F193,ad5kw)))</f>
        <v>66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45931</v>
      </c>
      <c r="D194" s="2">
        <f>Ident!F194-C194+1-(INT((CHOOSE(WEEKDAY(C194),0,1,2,3,4,5,6)+(Ident!F194-C194+1))/7))-(INT((CHOOSE(WEEKDAY(C194),6,0,1,2,3,4,5)+(Ident!F194-C194+1))/7))</f>
        <v>-32807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-32807</v>
      </c>
      <c r="G194" s="2">
        <f>IF(AND(Ident!E194&lt;&gt;0,Ident!F194&lt;&gt;0),D194,IF(AND(Ident!E194&lt;&gt;0,Ident!F194=0),E194,IF(AND(Ident!E194=0,Ident!F194&lt;&gt;0),F194,ad5kw)))</f>
        <v>66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45931</v>
      </c>
      <c r="D195" s="2">
        <f>Ident!F195-C195+1-(INT((CHOOSE(WEEKDAY(C195),0,1,2,3,4,5,6)+(Ident!F195-C195+1))/7))-(INT((CHOOSE(WEEKDAY(C195),6,0,1,2,3,4,5)+(Ident!F195-C195+1))/7))</f>
        <v>-32807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-32807</v>
      </c>
      <c r="G195" s="2">
        <f>IF(AND(Ident!E195&lt;&gt;0,Ident!F195&lt;&gt;0),D195,IF(AND(Ident!E195&lt;&gt;0,Ident!F195=0),E195,IF(AND(Ident!E195=0,Ident!F195&lt;&gt;0),F195,ad5kw)))</f>
        <v>66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45931</v>
      </c>
      <c r="D196" s="2">
        <f>Ident!F196-C196+1-(INT((CHOOSE(WEEKDAY(C196),0,1,2,3,4,5,6)+(Ident!F196-C196+1))/7))-(INT((CHOOSE(WEEKDAY(C196),6,0,1,2,3,4,5)+(Ident!F196-C196+1))/7))</f>
        <v>-32807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-32807</v>
      </c>
      <c r="G196" s="2">
        <f>IF(AND(Ident!E196&lt;&gt;0,Ident!F196&lt;&gt;0),D196,IF(AND(Ident!E196&lt;&gt;0,Ident!F196=0),E196,IF(AND(Ident!E196=0,Ident!F196&lt;&gt;0),F196,ad5kw)))</f>
        <v>66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45931</v>
      </c>
      <c r="D197" s="2">
        <f>Ident!F197-C197+1-(INT((CHOOSE(WEEKDAY(C197),0,1,2,3,4,5,6)+(Ident!F197-C197+1))/7))-(INT((CHOOSE(WEEKDAY(C197),6,0,1,2,3,4,5)+(Ident!F197-C197+1))/7))</f>
        <v>-32807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-32807</v>
      </c>
      <c r="G197" s="2">
        <f>IF(AND(Ident!E197&lt;&gt;0,Ident!F197&lt;&gt;0),D197,IF(AND(Ident!E197&lt;&gt;0,Ident!F197=0),E197,IF(AND(Ident!E197=0,Ident!F197&lt;&gt;0),F197,ad5kw)))</f>
        <v>66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45931</v>
      </c>
      <c r="D198" s="2">
        <f>Ident!F198-C198+1-(INT((CHOOSE(WEEKDAY(C198),0,1,2,3,4,5,6)+(Ident!F198-C198+1))/7))-(INT((CHOOSE(WEEKDAY(C198),6,0,1,2,3,4,5)+(Ident!F198-C198+1))/7))</f>
        <v>-32807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-32807</v>
      </c>
      <c r="G198" s="2">
        <f>IF(AND(Ident!E198&lt;&gt;0,Ident!F198&lt;&gt;0),D198,IF(AND(Ident!E198&lt;&gt;0,Ident!F198=0),E198,IF(AND(Ident!E198=0,Ident!F198&lt;&gt;0),F198,ad5kw)))</f>
        <v>66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45931</v>
      </c>
      <c r="D199" s="2">
        <f>Ident!F199-C199+1-(INT((CHOOSE(WEEKDAY(C199),0,1,2,3,4,5,6)+(Ident!F199-C199+1))/7))-(INT((CHOOSE(WEEKDAY(C199),6,0,1,2,3,4,5)+(Ident!F199-C199+1))/7))</f>
        <v>-32807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-32807</v>
      </c>
      <c r="G199" s="2">
        <f>IF(AND(Ident!E199&lt;&gt;0,Ident!F199&lt;&gt;0),D199,IF(AND(Ident!E199&lt;&gt;0,Ident!F199=0),E199,IF(AND(Ident!E199=0,Ident!F199&lt;&gt;0),F199,ad5kw)))</f>
        <v>66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45931</v>
      </c>
      <c r="D200" s="2">
        <f>Ident!F200-C200+1-(INT((CHOOSE(WEEKDAY(C200),0,1,2,3,4,5,6)+(Ident!F200-C200+1))/7))-(INT((CHOOSE(WEEKDAY(C200),6,0,1,2,3,4,5)+(Ident!F200-C200+1))/7))</f>
        <v>-32807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-32807</v>
      </c>
      <c r="G200" s="2">
        <f>IF(AND(Ident!E200&lt;&gt;0,Ident!F200&lt;&gt;0),D200,IF(AND(Ident!E200&lt;&gt;0,Ident!F200=0),E200,IF(AND(Ident!E200=0,Ident!F200&lt;&gt;0),F200,ad5kw)))</f>
        <v>66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45931</v>
      </c>
      <c r="D201" s="2">
        <f>Ident!F201-C201+1-(INT((CHOOSE(WEEKDAY(C201),0,1,2,3,4,5,6)+(Ident!F201-C201+1))/7))-(INT((CHOOSE(WEEKDAY(C201),6,0,1,2,3,4,5)+(Ident!F201-C201+1))/7))</f>
        <v>-32807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-32807</v>
      </c>
      <c r="G201" s="2">
        <f>IF(AND(Ident!E201&lt;&gt;0,Ident!F201&lt;&gt;0),D201,IF(AND(Ident!E201&lt;&gt;0,Ident!F201=0),E201,IF(AND(Ident!E201=0,Ident!F201&lt;&gt;0),F201,ad5kw)))</f>
        <v>66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45931</v>
      </c>
      <c r="D202" s="2">
        <f>Ident!F202-C202+1-(INT((CHOOSE(WEEKDAY(C202),0,1,2,3,4,5,6)+(Ident!F202-C202+1))/7))-(INT((CHOOSE(WEEKDAY(C202),6,0,1,2,3,4,5)+(Ident!F202-C202+1))/7))</f>
        <v>-32807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-32807</v>
      </c>
      <c r="G202" s="2">
        <f>IF(AND(Ident!E202&lt;&gt;0,Ident!F202&lt;&gt;0),D202,IF(AND(Ident!E202&lt;&gt;0,Ident!F202=0),E202,IF(AND(Ident!E202=0,Ident!F202&lt;&gt;0),F202,ad5kw)))</f>
        <v>66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45931</v>
      </c>
      <c r="D203" s="2">
        <f>Ident!F203-C203+1-(INT((CHOOSE(WEEKDAY(C203),0,1,2,3,4,5,6)+(Ident!F203-C203+1))/7))-(INT((CHOOSE(WEEKDAY(C203),6,0,1,2,3,4,5)+(Ident!F203-C203+1))/7))</f>
        <v>-32807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-32807</v>
      </c>
      <c r="G203" s="2">
        <f>IF(AND(Ident!E203&lt;&gt;0,Ident!F203&lt;&gt;0),D203,IF(AND(Ident!E203&lt;&gt;0,Ident!F203=0),E203,IF(AND(Ident!E203=0,Ident!F203&lt;&gt;0),F203,ad5kw)))</f>
        <v>66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45931</v>
      </c>
      <c r="D204" s="2">
        <f>Ident!F204-C204+1-(INT((CHOOSE(WEEKDAY(C204),0,1,2,3,4,5,6)+(Ident!F204-C204+1))/7))-(INT((CHOOSE(WEEKDAY(C204),6,0,1,2,3,4,5)+(Ident!F204-C204+1))/7))</f>
        <v>-32807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-32807</v>
      </c>
      <c r="G204" s="2">
        <f>IF(AND(Ident!E204&lt;&gt;0,Ident!F204&lt;&gt;0),D204,IF(AND(Ident!E204&lt;&gt;0,Ident!F204=0),E204,IF(AND(Ident!E204=0,Ident!F204&lt;&gt;0),F204,ad5kw)))</f>
        <v>66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45931</v>
      </c>
      <c r="D205" s="2">
        <f>Ident!F205-C205+1-(INT((CHOOSE(WEEKDAY(C205),0,1,2,3,4,5,6)+(Ident!F205-C205+1))/7))-(INT((CHOOSE(WEEKDAY(C205),6,0,1,2,3,4,5)+(Ident!F205-C205+1))/7))</f>
        <v>-32807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-32807</v>
      </c>
      <c r="G205" s="2">
        <f>IF(AND(Ident!E205&lt;&gt;0,Ident!F205&lt;&gt;0),D205,IF(AND(Ident!E205&lt;&gt;0,Ident!F205=0),E205,IF(AND(Ident!E205=0,Ident!F205&lt;&gt;0),F205,ad5kw)))</f>
        <v>66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45931</v>
      </c>
      <c r="D206" s="2">
        <f>Ident!F206-C206+1-(INT((CHOOSE(WEEKDAY(C206),0,1,2,3,4,5,6)+(Ident!F206-C206+1))/7))-(INT((CHOOSE(WEEKDAY(C206),6,0,1,2,3,4,5)+(Ident!F206-C206+1))/7))</f>
        <v>-32807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-32807</v>
      </c>
      <c r="G206" s="2">
        <f>IF(AND(Ident!E206&lt;&gt;0,Ident!F206&lt;&gt;0),D206,IF(AND(Ident!E206&lt;&gt;0,Ident!F206=0),E206,IF(AND(Ident!E206=0,Ident!F206&lt;&gt;0),F206,ad5kw)))</f>
        <v>66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45931</v>
      </c>
      <c r="D207" s="2">
        <f>Ident!F207-C207+1-(INT((CHOOSE(WEEKDAY(C207),0,1,2,3,4,5,6)+(Ident!F207-C207+1))/7))-(INT((CHOOSE(WEEKDAY(C207),6,0,1,2,3,4,5)+(Ident!F207-C207+1))/7))</f>
        <v>-32807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-32807</v>
      </c>
      <c r="G207" s="2">
        <f>IF(AND(Ident!E207&lt;&gt;0,Ident!F207&lt;&gt;0),D207,IF(AND(Ident!E207&lt;&gt;0,Ident!F207=0),E207,IF(AND(Ident!E207=0,Ident!F207&lt;&gt;0),F207,ad5kw)))</f>
        <v>66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45931</v>
      </c>
      <c r="D208" s="2">
        <f>Ident!F208-C208+1-(INT((CHOOSE(WEEKDAY(C208),0,1,2,3,4,5,6)+(Ident!F208-C208+1))/7))-(INT((CHOOSE(WEEKDAY(C208),6,0,1,2,3,4,5)+(Ident!F208-C208+1))/7))</f>
        <v>-32807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-32807</v>
      </c>
      <c r="G208" s="2">
        <f>IF(AND(Ident!E208&lt;&gt;0,Ident!F208&lt;&gt;0),D208,IF(AND(Ident!E208&lt;&gt;0,Ident!F208=0),E208,IF(AND(Ident!E208=0,Ident!F208&lt;&gt;0),F208,ad5kw)))</f>
        <v>66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45931</v>
      </c>
      <c r="D209" s="2">
        <f>Ident!F209-C209+1-(INT((CHOOSE(WEEKDAY(C209),0,1,2,3,4,5,6)+(Ident!F209-C209+1))/7))-(INT((CHOOSE(WEEKDAY(C209),6,0,1,2,3,4,5)+(Ident!F209-C209+1))/7))</f>
        <v>-32807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-32807</v>
      </c>
      <c r="G209" s="2">
        <f>IF(AND(Ident!E209&lt;&gt;0,Ident!F209&lt;&gt;0),D209,IF(AND(Ident!E209&lt;&gt;0,Ident!F209=0),E209,IF(AND(Ident!E209=0,Ident!F209&lt;&gt;0),F209,ad5kw)))</f>
        <v>66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45931</v>
      </c>
      <c r="D210" s="2">
        <f>Ident!F210-C210+1-(INT((CHOOSE(WEEKDAY(C210),0,1,2,3,4,5,6)+(Ident!F210-C210+1))/7))-(INT((CHOOSE(WEEKDAY(C210),6,0,1,2,3,4,5)+(Ident!F210-C210+1))/7))</f>
        <v>-32807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-32807</v>
      </c>
      <c r="G210" s="2">
        <f>IF(AND(Ident!E210&lt;&gt;0,Ident!F210&lt;&gt;0),D210,IF(AND(Ident!E210&lt;&gt;0,Ident!F210=0),E210,IF(AND(Ident!E210=0,Ident!F210&lt;&gt;0),F210,ad5kw)))</f>
        <v>66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45931</v>
      </c>
      <c r="D211" s="2">
        <f>Ident!F211-C211+1-(INT((CHOOSE(WEEKDAY(C211),0,1,2,3,4,5,6)+(Ident!F211-C211+1))/7))-(INT((CHOOSE(WEEKDAY(C211),6,0,1,2,3,4,5)+(Ident!F211-C211+1))/7))</f>
        <v>-32807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-32807</v>
      </c>
      <c r="G211" s="2">
        <f>IF(AND(Ident!E211&lt;&gt;0,Ident!F211&lt;&gt;0),D211,IF(AND(Ident!E211&lt;&gt;0,Ident!F211=0),E211,IF(AND(Ident!E211=0,Ident!F211&lt;&gt;0),F211,ad5kw)))</f>
        <v>66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45931</v>
      </c>
      <c r="D212" s="2">
        <f>Ident!F212-C212+1-(INT((CHOOSE(WEEKDAY(C212),0,1,2,3,4,5,6)+(Ident!F212-C212+1))/7))-(INT((CHOOSE(WEEKDAY(C212),6,0,1,2,3,4,5)+(Ident!F212-C212+1))/7))</f>
        <v>-32807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-32807</v>
      </c>
      <c r="G212" s="2">
        <f>IF(AND(Ident!E212&lt;&gt;0,Ident!F212&lt;&gt;0),D212,IF(AND(Ident!E212&lt;&gt;0,Ident!F212=0),E212,IF(AND(Ident!E212=0,Ident!F212&lt;&gt;0),F212,ad5kw)))</f>
        <v>66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45931</v>
      </c>
      <c r="D213" s="2">
        <f>Ident!F213-C213+1-(INT((CHOOSE(WEEKDAY(C213),0,1,2,3,4,5,6)+(Ident!F213-C213+1))/7))-(INT((CHOOSE(WEEKDAY(C213),6,0,1,2,3,4,5)+(Ident!F213-C213+1))/7))</f>
        <v>-32807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-32807</v>
      </c>
      <c r="G213" s="2">
        <f>IF(AND(Ident!E213&lt;&gt;0,Ident!F213&lt;&gt;0),D213,IF(AND(Ident!E213&lt;&gt;0,Ident!F213=0),E213,IF(AND(Ident!E213=0,Ident!F213&lt;&gt;0),F213,ad5kw)))</f>
        <v>66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45931</v>
      </c>
      <c r="D214" s="2">
        <f>Ident!F214-C214+1-(INT((CHOOSE(WEEKDAY(C214),0,1,2,3,4,5,6)+(Ident!F214-C214+1))/7))-(INT((CHOOSE(WEEKDAY(C214),6,0,1,2,3,4,5)+(Ident!F214-C214+1))/7))</f>
        <v>-32807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-32807</v>
      </c>
      <c r="G214" s="2">
        <f>IF(AND(Ident!E214&lt;&gt;0,Ident!F214&lt;&gt;0),D214,IF(AND(Ident!E214&lt;&gt;0,Ident!F214=0),E214,IF(AND(Ident!E214=0,Ident!F214&lt;&gt;0),F214,ad5kw)))</f>
        <v>66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45931</v>
      </c>
      <c r="D215" s="2">
        <f>Ident!F215-C215+1-(INT((CHOOSE(WEEKDAY(C215),0,1,2,3,4,5,6)+(Ident!F215-C215+1))/7))-(INT((CHOOSE(WEEKDAY(C215),6,0,1,2,3,4,5)+(Ident!F215-C215+1))/7))</f>
        <v>-32807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-32807</v>
      </c>
      <c r="G215" s="2">
        <f>IF(AND(Ident!E215&lt;&gt;0,Ident!F215&lt;&gt;0),D215,IF(AND(Ident!E215&lt;&gt;0,Ident!F215=0),E215,IF(AND(Ident!E215=0,Ident!F215&lt;&gt;0),F215,ad5kw)))</f>
        <v>66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45931</v>
      </c>
      <c r="D216" s="2">
        <f>Ident!F216-C216+1-(INT((CHOOSE(WEEKDAY(C216),0,1,2,3,4,5,6)+(Ident!F216-C216+1))/7))-(INT((CHOOSE(WEEKDAY(C216),6,0,1,2,3,4,5)+(Ident!F216-C216+1))/7))</f>
        <v>-32807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-32807</v>
      </c>
      <c r="G216" s="2">
        <f>IF(AND(Ident!E216&lt;&gt;0,Ident!F216&lt;&gt;0),D216,IF(AND(Ident!E216&lt;&gt;0,Ident!F216=0),E216,IF(AND(Ident!E216=0,Ident!F216&lt;&gt;0),F216,ad5kw)))</f>
        <v>66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45931</v>
      </c>
      <c r="D217" s="2">
        <f>Ident!F217-C217+1-(INT((CHOOSE(WEEKDAY(C217),0,1,2,3,4,5,6)+(Ident!F217-C217+1))/7))-(INT((CHOOSE(WEEKDAY(C217),6,0,1,2,3,4,5)+(Ident!F217-C217+1))/7))</f>
        <v>-32807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-32807</v>
      </c>
      <c r="G217" s="2">
        <f>IF(AND(Ident!E217&lt;&gt;0,Ident!F217&lt;&gt;0),D217,IF(AND(Ident!E217&lt;&gt;0,Ident!F217=0),E217,IF(AND(Ident!E217=0,Ident!F217&lt;&gt;0),F217,ad5kw)))</f>
        <v>66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45931</v>
      </c>
      <c r="D218" s="2">
        <f>Ident!F218-C218+1-(INT((CHOOSE(WEEKDAY(C218),0,1,2,3,4,5,6)+(Ident!F218-C218+1))/7))-(INT((CHOOSE(WEEKDAY(C218),6,0,1,2,3,4,5)+(Ident!F218-C218+1))/7))</f>
        <v>-32807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-32807</v>
      </c>
      <c r="G218" s="2">
        <f>IF(AND(Ident!E218&lt;&gt;0,Ident!F218&lt;&gt;0),D218,IF(AND(Ident!E218&lt;&gt;0,Ident!F218=0),E218,IF(AND(Ident!E218=0,Ident!F218&lt;&gt;0),F218,ad5kw)))</f>
        <v>66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45931</v>
      </c>
      <c r="D219" s="2">
        <f>Ident!F219-C219+1-(INT((CHOOSE(WEEKDAY(C219),0,1,2,3,4,5,6)+(Ident!F219-C219+1))/7))-(INT((CHOOSE(WEEKDAY(C219),6,0,1,2,3,4,5)+(Ident!F219-C219+1))/7))</f>
        <v>-32807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-32807</v>
      </c>
      <c r="G219" s="2">
        <f>IF(AND(Ident!E219&lt;&gt;0,Ident!F219&lt;&gt;0),D219,IF(AND(Ident!E219&lt;&gt;0,Ident!F219=0),E219,IF(AND(Ident!E219=0,Ident!F219&lt;&gt;0),F219,ad5kw)))</f>
        <v>66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45931</v>
      </c>
      <c r="D220" s="2">
        <f>Ident!F220-C220+1-(INT((CHOOSE(WEEKDAY(C220),0,1,2,3,4,5,6)+(Ident!F220-C220+1))/7))-(INT((CHOOSE(WEEKDAY(C220),6,0,1,2,3,4,5)+(Ident!F220-C220+1))/7))</f>
        <v>-32807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-32807</v>
      </c>
      <c r="G220" s="2">
        <f>IF(AND(Ident!E220&lt;&gt;0,Ident!F220&lt;&gt;0),D220,IF(AND(Ident!E220&lt;&gt;0,Ident!F220=0),E220,IF(AND(Ident!E220=0,Ident!F220&lt;&gt;0),F220,ad5kw)))</f>
        <v>66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45931</v>
      </c>
      <c r="D221" s="2">
        <f>Ident!F221-C221+1-(INT((CHOOSE(WEEKDAY(C221),0,1,2,3,4,5,6)+(Ident!F221-C221+1))/7))-(INT((CHOOSE(WEEKDAY(C221),6,0,1,2,3,4,5)+(Ident!F221-C221+1))/7))</f>
        <v>-32807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-32807</v>
      </c>
      <c r="G221" s="2">
        <f>IF(AND(Ident!E221&lt;&gt;0,Ident!F221&lt;&gt;0),D221,IF(AND(Ident!E221&lt;&gt;0,Ident!F221=0),E221,IF(AND(Ident!E221=0,Ident!F221&lt;&gt;0),F221,ad5kw)))</f>
        <v>66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45931</v>
      </c>
      <c r="D222" s="2">
        <f>Ident!F222-C222+1-(INT((CHOOSE(WEEKDAY(C222),0,1,2,3,4,5,6)+(Ident!F222-C222+1))/7))-(INT((CHOOSE(WEEKDAY(C222),6,0,1,2,3,4,5)+(Ident!F222-C222+1))/7))</f>
        <v>-32807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-32807</v>
      </c>
      <c r="G222" s="2">
        <f>IF(AND(Ident!E222&lt;&gt;0,Ident!F222&lt;&gt;0),D222,IF(AND(Ident!E222&lt;&gt;0,Ident!F222=0),E222,IF(AND(Ident!E222=0,Ident!F222&lt;&gt;0),F222,ad5kw)))</f>
        <v>66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45931</v>
      </c>
      <c r="D223" s="2">
        <f>Ident!F223-C223+1-(INT((CHOOSE(WEEKDAY(C223),0,1,2,3,4,5,6)+(Ident!F223-C223+1))/7))-(INT((CHOOSE(WEEKDAY(C223),6,0,1,2,3,4,5)+(Ident!F223-C223+1))/7))</f>
        <v>-32807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-32807</v>
      </c>
      <c r="G223" s="2">
        <f>IF(AND(Ident!E223&lt;&gt;0,Ident!F223&lt;&gt;0),D223,IF(AND(Ident!E223&lt;&gt;0,Ident!F223=0),E223,IF(AND(Ident!E223=0,Ident!F223&lt;&gt;0),F223,ad5kw)))</f>
        <v>66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45931</v>
      </c>
      <c r="D224" s="2">
        <f>Ident!F224-C224+1-(INT((CHOOSE(WEEKDAY(C224),0,1,2,3,4,5,6)+(Ident!F224-C224+1))/7))-(INT((CHOOSE(WEEKDAY(C224),6,0,1,2,3,4,5)+(Ident!F224-C224+1))/7))</f>
        <v>-32807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-32807</v>
      </c>
      <c r="G224" s="2">
        <f>IF(AND(Ident!E224&lt;&gt;0,Ident!F224&lt;&gt;0),D224,IF(AND(Ident!E224&lt;&gt;0,Ident!F224=0),E224,IF(AND(Ident!E224=0,Ident!F224&lt;&gt;0),F224,ad5kw)))</f>
        <v>66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45931</v>
      </c>
      <c r="D225" s="2">
        <f>Ident!F225-C225+1-(INT((CHOOSE(WEEKDAY(C225),0,1,2,3,4,5,6)+(Ident!F225-C225+1))/7))-(INT((CHOOSE(WEEKDAY(C225),6,0,1,2,3,4,5)+(Ident!F225-C225+1))/7))</f>
        <v>-32807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-32807</v>
      </c>
      <c r="G225" s="2">
        <f>IF(AND(Ident!E225&lt;&gt;0,Ident!F225&lt;&gt;0),D225,IF(AND(Ident!E225&lt;&gt;0,Ident!F225=0),E225,IF(AND(Ident!E225=0,Ident!F225&lt;&gt;0),F225,ad5kw)))</f>
        <v>66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45931</v>
      </c>
      <c r="D226" s="2">
        <f>Ident!F226-C226+1-(INT((CHOOSE(WEEKDAY(C226),0,1,2,3,4,5,6)+(Ident!F226-C226+1))/7))-(INT((CHOOSE(WEEKDAY(C226),6,0,1,2,3,4,5)+(Ident!F226-C226+1))/7))</f>
        <v>-32807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-32807</v>
      </c>
      <c r="G226" s="2">
        <f>IF(AND(Ident!E226&lt;&gt;0,Ident!F226&lt;&gt;0),D226,IF(AND(Ident!E226&lt;&gt;0,Ident!F226=0),E226,IF(AND(Ident!E226=0,Ident!F226&lt;&gt;0),F226,ad5kw)))</f>
        <v>66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45931</v>
      </c>
      <c r="D227" s="2">
        <f>Ident!F227-C227+1-(INT((CHOOSE(WEEKDAY(C227),0,1,2,3,4,5,6)+(Ident!F227-C227+1))/7))-(INT((CHOOSE(WEEKDAY(C227),6,0,1,2,3,4,5)+(Ident!F227-C227+1))/7))</f>
        <v>-32807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-32807</v>
      </c>
      <c r="G227" s="2">
        <f>IF(AND(Ident!E227&lt;&gt;0,Ident!F227&lt;&gt;0),D227,IF(AND(Ident!E227&lt;&gt;0,Ident!F227=0),E227,IF(AND(Ident!E227=0,Ident!F227&lt;&gt;0),F227,ad5kw)))</f>
        <v>66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45931</v>
      </c>
      <c r="D228" s="2">
        <f>Ident!F228-C228+1-(INT((CHOOSE(WEEKDAY(C228),0,1,2,3,4,5,6)+(Ident!F228-C228+1))/7))-(INT((CHOOSE(WEEKDAY(C228),6,0,1,2,3,4,5)+(Ident!F228-C228+1))/7))</f>
        <v>-32807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-32807</v>
      </c>
      <c r="G228" s="2">
        <f>IF(AND(Ident!E228&lt;&gt;0,Ident!F228&lt;&gt;0),D228,IF(AND(Ident!E228&lt;&gt;0,Ident!F228=0),E228,IF(AND(Ident!E228=0,Ident!F228&lt;&gt;0),F228,ad5kw)))</f>
        <v>66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45931</v>
      </c>
      <c r="D229" s="2">
        <f>Ident!F229-C229+1-(INT((CHOOSE(WEEKDAY(C229),0,1,2,3,4,5,6)+(Ident!F229-C229+1))/7))-(INT((CHOOSE(WEEKDAY(C229),6,0,1,2,3,4,5)+(Ident!F229-C229+1))/7))</f>
        <v>-32807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-32807</v>
      </c>
      <c r="G229" s="2">
        <f>IF(AND(Ident!E229&lt;&gt;0,Ident!F229&lt;&gt;0),D229,IF(AND(Ident!E229&lt;&gt;0,Ident!F229=0),E229,IF(AND(Ident!E229=0,Ident!F229&lt;&gt;0),F229,ad5kw)))</f>
        <v>66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45931</v>
      </c>
      <c r="D230" s="2">
        <f>Ident!F230-C230+1-(INT((CHOOSE(WEEKDAY(C230),0,1,2,3,4,5,6)+(Ident!F230-C230+1))/7))-(INT((CHOOSE(WEEKDAY(C230),6,0,1,2,3,4,5)+(Ident!F230-C230+1))/7))</f>
        <v>-32807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-32807</v>
      </c>
      <c r="G230" s="2">
        <f>IF(AND(Ident!E230&lt;&gt;0,Ident!F230&lt;&gt;0),D230,IF(AND(Ident!E230&lt;&gt;0,Ident!F230=0),E230,IF(AND(Ident!E230=0,Ident!F230&lt;&gt;0),F230,ad5kw)))</f>
        <v>66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45931</v>
      </c>
      <c r="D231" s="2">
        <f>Ident!F231-C231+1-(INT((CHOOSE(WEEKDAY(C231),0,1,2,3,4,5,6)+(Ident!F231-C231+1))/7))-(INT((CHOOSE(WEEKDAY(C231),6,0,1,2,3,4,5)+(Ident!F231-C231+1))/7))</f>
        <v>-32807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-32807</v>
      </c>
      <c r="G231" s="2">
        <f>IF(AND(Ident!E231&lt;&gt;0,Ident!F231&lt;&gt;0),D231,IF(AND(Ident!E231&lt;&gt;0,Ident!F231=0),E231,IF(AND(Ident!E231=0,Ident!F231&lt;&gt;0),F231,ad5kw)))</f>
        <v>66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45931</v>
      </c>
      <c r="D232" s="2">
        <f>Ident!F232-C232+1-(INT((CHOOSE(WEEKDAY(C232),0,1,2,3,4,5,6)+(Ident!F232-C232+1))/7))-(INT((CHOOSE(WEEKDAY(C232),6,0,1,2,3,4,5)+(Ident!F232-C232+1))/7))</f>
        <v>-32807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-32807</v>
      </c>
      <c r="G232" s="2">
        <f>IF(AND(Ident!E232&lt;&gt;0,Ident!F232&lt;&gt;0),D232,IF(AND(Ident!E232&lt;&gt;0,Ident!F232=0),E232,IF(AND(Ident!E232=0,Ident!F232&lt;&gt;0),F232,ad5kw)))</f>
        <v>66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45931</v>
      </c>
      <c r="D233" s="2">
        <f>Ident!F233-C233+1-(INT((CHOOSE(WEEKDAY(C233),0,1,2,3,4,5,6)+(Ident!F233-C233+1))/7))-(INT((CHOOSE(WEEKDAY(C233),6,0,1,2,3,4,5)+(Ident!F233-C233+1))/7))</f>
        <v>-32807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-32807</v>
      </c>
      <c r="G233" s="2">
        <f>IF(AND(Ident!E233&lt;&gt;0,Ident!F233&lt;&gt;0),D233,IF(AND(Ident!E233&lt;&gt;0,Ident!F233=0),E233,IF(AND(Ident!E233=0,Ident!F233&lt;&gt;0),F233,ad5kw)))</f>
        <v>66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45931</v>
      </c>
      <c r="D234" s="2">
        <f>Ident!F234-C234+1-(INT((CHOOSE(WEEKDAY(C234),0,1,2,3,4,5,6)+(Ident!F234-C234+1))/7))-(INT((CHOOSE(WEEKDAY(C234),6,0,1,2,3,4,5)+(Ident!F234-C234+1))/7))</f>
        <v>-32807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-32807</v>
      </c>
      <c r="G234" s="2">
        <f>IF(AND(Ident!E234&lt;&gt;0,Ident!F234&lt;&gt;0),D234,IF(AND(Ident!E234&lt;&gt;0,Ident!F234=0),E234,IF(AND(Ident!E234=0,Ident!F234&lt;&gt;0),F234,ad5kw)))</f>
        <v>66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45931</v>
      </c>
      <c r="D235" s="2">
        <f>Ident!F235-C235+1-(INT((CHOOSE(WEEKDAY(C235),0,1,2,3,4,5,6)+(Ident!F235-C235+1))/7))-(INT((CHOOSE(WEEKDAY(C235),6,0,1,2,3,4,5)+(Ident!F235-C235+1))/7))</f>
        <v>-32807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-32807</v>
      </c>
      <c r="G235" s="2">
        <f>IF(AND(Ident!E235&lt;&gt;0,Ident!F235&lt;&gt;0),D235,IF(AND(Ident!E235&lt;&gt;0,Ident!F235=0),E235,IF(AND(Ident!E235=0,Ident!F235&lt;&gt;0),F235,ad5kw)))</f>
        <v>66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45931</v>
      </c>
      <c r="D236" s="2">
        <f>Ident!F236-C236+1-(INT((CHOOSE(WEEKDAY(C236),0,1,2,3,4,5,6)+(Ident!F236-C236+1))/7))-(INT((CHOOSE(WEEKDAY(C236),6,0,1,2,3,4,5)+(Ident!F236-C236+1))/7))</f>
        <v>-32807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-32807</v>
      </c>
      <c r="G236" s="2">
        <f>IF(AND(Ident!E236&lt;&gt;0,Ident!F236&lt;&gt;0),D236,IF(AND(Ident!E236&lt;&gt;0,Ident!F236=0),E236,IF(AND(Ident!E236=0,Ident!F236&lt;&gt;0),F236,ad5kw)))</f>
        <v>66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45931</v>
      </c>
      <c r="D237" s="2">
        <f>Ident!F237-C237+1-(INT((CHOOSE(WEEKDAY(C237),0,1,2,3,4,5,6)+(Ident!F237-C237+1))/7))-(INT((CHOOSE(WEEKDAY(C237),6,0,1,2,3,4,5)+(Ident!F237-C237+1))/7))</f>
        <v>-32807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-32807</v>
      </c>
      <c r="G237" s="2">
        <f>IF(AND(Ident!E237&lt;&gt;0,Ident!F237&lt;&gt;0),D237,IF(AND(Ident!E237&lt;&gt;0,Ident!F237=0),E237,IF(AND(Ident!E237=0,Ident!F237&lt;&gt;0),F237,ad5kw)))</f>
        <v>66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45931</v>
      </c>
      <c r="D238" s="2">
        <f>Ident!F238-C238+1-(INT((CHOOSE(WEEKDAY(C238),0,1,2,3,4,5,6)+(Ident!F238-C238+1))/7))-(INT((CHOOSE(WEEKDAY(C238),6,0,1,2,3,4,5)+(Ident!F238-C238+1))/7))</f>
        <v>-32807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-32807</v>
      </c>
      <c r="G238" s="2">
        <f>IF(AND(Ident!E238&lt;&gt;0,Ident!F238&lt;&gt;0),D238,IF(AND(Ident!E238&lt;&gt;0,Ident!F238=0),E238,IF(AND(Ident!E238=0,Ident!F238&lt;&gt;0),F238,ad5kw)))</f>
        <v>66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45931</v>
      </c>
      <c r="D239" s="2">
        <f>Ident!F239-C239+1-(INT((CHOOSE(WEEKDAY(C239),0,1,2,3,4,5,6)+(Ident!F239-C239+1))/7))-(INT((CHOOSE(WEEKDAY(C239),6,0,1,2,3,4,5)+(Ident!F239-C239+1))/7))</f>
        <v>-32807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-32807</v>
      </c>
      <c r="G239" s="2">
        <f>IF(AND(Ident!E239&lt;&gt;0,Ident!F239&lt;&gt;0),D239,IF(AND(Ident!E239&lt;&gt;0,Ident!F239=0),E239,IF(AND(Ident!E239=0,Ident!F239&lt;&gt;0),F239,ad5kw)))</f>
        <v>66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45931</v>
      </c>
      <c r="D240" s="2">
        <f>Ident!F240-C240+1-(INT((CHOOSE(WEEKDAY(C240),0,1,2,3,4,5,6)+(Ident!F240-C240+1))/7))-(INT((CHOOSE(WEEKDAY(C240),6,0,1,2,3,4,5)+(Ident!F240-C240+1))/7))</f>
        <v>-32807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-32807</v>
      </c>
      <c r="G240" s="2">
        <f>IF(AND(Ident!E240&lt;&gt;0,Ident!F240&lt;&gt;0),D240,IF(AND(Ident!E240&lt;&gt;0,Ident!F240=0),E240,IF(AND(Ident!E240=0,Ident!F240&lt;&gt;0),F240,ad5kw)))</f>
        <v>66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45931</v>
      </c>
      <c r="D241" s="2">
        <f>Ident!F241-C241+1-(INT((CHOOSE(WEEKDAY(C241),0,1,2,3,4,5,6)+(Ident!F241-C241+1))/7))-(INT((CHOOSE(WEEKDAY(C241),6,0,1,2,3,4,5)+(Ident!F241-C241+1))/7))</f>
        <v>-32807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-32807</v>
      </c>
      <c r="G241" s="2">
        <f>IF(AND(Ident!E241&lt;&gt;0,Ident!F241&lt;&gt;0),D241,IF(AND(Ident!E241&lt;&gt;0,Ident!F241=0),E241,IF(AND(Ident!E241=0,Ident!F241&lt;&gt;0),F241,ad5kw)))</f>
        <v>66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45931</v>
      </c>
      <c r="D242" s="2">
        <f>Ident!F242-C242+1-(INT((CHOOSE(WEEKDAY(C242),0,1,2,3,4,5,6)+(Ident!F242-C242+1))/7))-(INT((CHOOSE(WEEKDAY(C242),6,0,1,2,3,4,5)+(Ident!F242-C242+1))/7))</f>
        <v>-32807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-32807</v>
      </c>
      <c r="G242" s="2">
        <f>IF(AND(Ident!E242&lt;&gt;0,Ident!F242&lt;&gt;0),D242,IF(AND(Ident!E242&lt;&gt;0,Ident!F242=0),E242,IF(AND(Ident!E242=0,Ident!F242&lt;&gt;0),F242,ad5kw)))</f>
        <v>66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45931</v>
      </c>
      <c r="D243" s="2">
        <f>Ident!F243-C243+1-(INT((CHOOSE(WEEKDAY(C243),0,1,2,3,4,5,6)+(Ident!F243-C243+1))/7))-(INT((CHOOSE(WEEKDAY(C243),6,0,1,2,3,4,5)+(Ident!F243-C243+1))/7))</f>
        <v>-32807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-32807</v>
      </c>
      <c r="G243" s="2">
        <f>IF(AND(Ident!E243&lt;&gt;0,Ident!F243&lt;&gt;0),D243,IF(AND(Ident!E243&lt;&gt;0,Ident!F243=0),E243,IF(AND(Ident!E243=0,Ident!F243&lt;&gt;0),F243,ad5kw)))</f>
        <v>66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45931</v>
      </c>
      <c r="D244" s="2">
        <f>Ident!F244-C244+1-(INT((CHOOSE(WEEKDAY(C244),0,1,2,3,4,5,6)+(Ident!F244-C244+1))/7))-(INT((CHOOSE(WEEKDAY(C244),6,0,1,2,3,4,5)+(Ident!F244-C244+1))/7))</f>
        <v>-32807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-32807</v>
      </c>
      <c r="G244" s="2">
        <f>IF(AND(Ident!E244&lt;&gt;0,Ident!F244&lt;&gt;0),D244,IF(AND(Ident!E244&lt;&gt;0,Ident!F244=0),E244,IF(AND(Ident!E244=0,Ident!F244&lt;&gt;0),F244,ad5kw)))</f>
        <v>66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45931</v>
      </c>
      <c r="D245" s="2">
        <f>Ident!F245-C245+1-(INT((CHOOSE(WEEKDAY(C245),0,1,2,3,4,5,6)+(Ident!F245-C245+1))/7))-(INT((CHOOSE(WEEKDAY(C245),6,0,1,2,3,4,5)+(Ident!F245-C245+1))/7))</f>
        <v>-32807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-32807</v>
      </c>
      <c r="G245" s="2">
        <f>IF(AND(Ident!E245&lt;&gt;0,Ident!F245&lt;&gt;0),D245,IF(AND(Ident!E245&lt;&gt;0,Ident!F245=0),E245,IF(AND(Ident!E245=0,Ident!F245&lt;&gt;0),F245,ad5kw)))</f>
        <v>66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45931</v>
      </c>
      <c r="D246" s="2">
        <f>Ident!F246-C246+1-(INT((CHOOSE(WEEKDAY(C246),0,1,2,3,4,5,6)+(Ident!F246-C246+1))/7))-(INT((CHOOSE(WEEKDAY(C246),6,0,1,2,3,4,5)+(Ident!F246-C246+1))/7))</f>
        <v>-32807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-32807</v>
      </c>
      <c r="G246" s="2">
        <f>IF(AND(Ident!E246&lt;&gt;0,Ident!F246&lt;&gt;0),D246,IF(AND(Ident!E246&lt;&gt;0,Ident!F246=0),E246,IF(AND(Ident!E246=0,Ident!F246&lt;&gt;0),F246,ad5kw)))</f>
        <v>66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45931</v>
      </c>
      <c r="D247" s="2">
        <f>Ident!F247-C247+1-(INT((CHOOSE(WEEKDAY(C247),0,1,2,3,4,5,6)+(Ident!F247-C247+1))/7))-(INT((CHOOSE(WEEKDAY(C247),6,0,1,2,3,4,5)+(Ident!F247-C247+1))/7))</f>
        <v>-32807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-32807</v>
      </c>
      <c r="G247" s="2">
        <f>IF(AND(Ident!E247&lt;&gt;0,Ident!F247&lt;&gt;0),D247,IF(AND(Ident!E247&lt;&gt;0,Ident!F247=0),E247,IF(AND(Ident!E247=0,Ident!F247&lt;&gt;0),F247,ad5kw)))</f>
        <v>66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45931</v>
      </c>
      <c r="D248" s="2">
        <f>Ident!F248-C248+1-(INT((CHOOSE(WEEKDAY(C248),0,1,2,3,4,5,6)+(Ident!F248-C248+1))/7))-(INT((CHOOSE(WEEKDAY(C248),6,0,1,2,3,4,5)+(Ident!F248-C248+1))/7))</f>
        <v>-32807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-32807</v>
      </c>
      <c r="G248" s="2">
        <f>IF(AND(Ident!E248&lt;&gt;0,Ident!F248&lt;&gt;0),D248,IF(AND(Ident!E248&lt;&gt;0,Ident!F248=0),E248,IF(AND(Ident!E248=0,Ident!F248&lt;&gt;0),F248,ad5kw)))</f>
        <v>66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45931</v>
      </c>
      <c r="D249" s="2">
        <f>Ident!F249-C249+1-(INT((CHOOSE(WEEKDAY(C249),0,1,2,3,4,5,6)+(Ident!F249-C249+1))/7))-(INT((CHOOSE(WEEKDAY(C249),6,0,1,2,3,4,5)+(Ident!F249-C249+1))/7))</f>
        <v>-32807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-32807</v>
      </c>
      <c r="G249" s="2">
        <f>IF(AND(Ident!E249&lt;&gt;0,Ident!F249&lt;&gt;0),D249,IF(AND(Ident!E249&lt;&gt;0,Ident!F249=0),E249,IF(AND(Ident!E249=0,Ident!F249&lt;&gt;0),F249,ad5kw)))</f>
        <v>66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45931</v>
      </c>
      <c r="D250" s="2">
        <f>Ident!F250-C250+1-(INT((CHOOSE(WEEKDAY(C250),0,1,2,3,4,5,6)+(Ident!F250-C250+1))/7))-(INT((CHOOSE(WEEKDAY(C250),6,0,1,2,3,4,5)+(Ident!F250-C250+1))/7))</f>
        <v>-32807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-32807</v>
      </c>
      <c r="G250" s="2">
        <f>IF(AND(Ident!E250&lt;&gt;0,Ident!F250&lt;&gt;0),D250,IF(AND(Ident!E250&lt;&gt;0,Ident!F250=0),E250,IF(AND(Ident!E250=0,Ident!F250&lt;&gt;0),F250,ad5kw)))</f>
        <v>66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45931</v>
      </c>
      <c r="D251" s="2">
        <f>Ident!F251-C251+1-(INT((CHOOSE(WEEKDAY(C251),0,1,2,3,4,5,6)+(Ident!F251-C251+1))/7))-(INT((CHOOSE(WEEKDAY(C251),6,0,1,2,3,4,5)+(Ident!F251-C251+1))/7))</f>
        <v>-32807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-32807</v>
      </c>
      <c r="G251" s="2">
        <f>IF(AND(Ident!E251&lt;&gt;0,Ident!F251&lt;&gt;0),D251,IF(AND(Ident!E251&lt;&gt;0,Ident!F251=0),E251,IF(AND(Ident!E251=0,Ident!F251&lt;&gt;0),F251,ad5kw)))</f>
        <v>66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45931</v>
      </c>
      <c r="D252" s="2">
        <f>Ident!F252-C252+1-(INT((CHOOSE(WEEKDAY(C252),0,1,2,3,4,5,6)+(Ident!F252-C252+1))/7))-(INT((CHOOSE(WEEKDAY(C252),6,0,1,2,3,4,5)+(Ident!F252-C252+1))/7))</f>
        <v>-32807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-32807</v>
      </c>
      <c r="G252" s="2">
        <f>IF(AND(Ident!E252&lt;&gt;0,Ident!F252&lt;&gt;0),D252,IF(AND(Ident!E252&lt;&gt;0,Ident!F252=0),E252,IF(AND(Ident!E252=0,Ident!F252&lt;&gt;0),F252,ad5kw)))</f>
        <v>66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45931</v>
      </c>
      <c r="D253" s="2">
        <f>Ident!F253-C253+1-(INT((CHOOSE(WEEKDAY(C253),0,1,2,3,4,5,6)+(Ident!F253-C253+1))/7))-(INT((CHOOSE(WEEKDAY(C253),6,0,1,2,3,4,5)+(Ident!F253-C253+1))/7))</f>
        <v>-32807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-32807</v>
      </c>
      <c r="G253" s="2">
        <f>IF(AND(Ident!E253&lt;&gt;0,Ident!F253&lt;&gt;0),D253,IF(AND(Ident!E253&lt;&gt;0,Ident!F253=0),E253,IF(AND(Ident!E253=0,Ident!F253&lt;&gt;0),F253,ad5kw)))</f>
        <v>66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45931</v>
      </c>
      <c r="D254" s="2">
        <f>Ident!F254-C254+1-(INT((CHOOSE(WEEKDAY(C254),0,1,2,3,4,5,6)+(Ident!F254-C254+1))/7))-(INT((CHOOSE(WEEKDAY(C254),6,0,1,2,3,4,5)+(Ident!F254-C254+1))/7))</f>
        <v>-32807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-32807</v>
      </c>
      <c r="G254" s="2">
        <f>IF(AND(Ident!E254&lt;&gt;0,Ident!F254&lt;&gt;0),D254,IF(AND(Ident!E254&lt;&gt;0,Ident!F254=0),E254,IF(AND(Ident!E254=0,Ident!F254&lt;&gt;0),F254,ad5kw)))</f>
        <v>66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45931</v>
      </c>
      <c r="D255" s="2">
        <f>Ident!F255-C255+1-(INT((CHOOSE(WEEKDAY(C255),0,1,2,3,4,5,6)+(Ident!F255-C255+1))/7))-(INT((CHOOSE(WEEKDAY(C255),6,0,1,2,3,4,5)+(Ident!F255-C255+1))/7))</f>
        <v>-32807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-32807</v>
      </c>
      <c r="G255" s="2">
        <f>IF(AND(Ident!E255&lt;&gt;0,Ident!F255&lt;&gt;0),D255,IF(AND(Ident!E255&lt;&gt;0,Ident!F255=0),E255,IF(AND(Ident!E255=0,Ident!F255&lt;&gt;0),F255,ad5kw)))</f>
        <v>66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45931</v>
      </c>
      <c r="D256" s="2">
        <f>Ident!F256-C256+1-(INT((CHOOSE(WEEKDAY(C256),0,1,2,3,4,5,6)+(Ident!F256-C256+1))/7))-(INT((CHOOSE(WEEKDAY(C256),6,0,1,2,3,4,5)+(Ident!F256-C256+1))/7))</f>
        <v>-32807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-32807</v>
      </c>
      <c r="G256" s="2">
        <f>IF(AND(Ident!E256&lt;&gt;0,Ident!F256&lt;&gt;0),D256,IF(AND(Ident!E256&lt;&gt;0,Ident!F256=0),E256,IF(AND(Ident!E256=0,Ident!F256&lt;&gt;0),F256,ad5kw)))</f>
        <v>66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45931</v>
      </c>
      <c r="D257" s="2">
        <f>Ident!F257-C257+1-(INT((CHOOSE(WEEKDAY(C257),0,1,2,3,4,5,6)+(Ident!F257-C257+1))/7))-(INT((CHOOSE(WEEKDAY(C257),6,0,1,2,3,4,5)+(Ident!F257-C257+1))/7))</f>
        <v>-32807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-32807</v>
      </c>
      <c r="G257" s="2">
        <f>IF(AND(Ident!E257&lt;&gt;0,Ident!F257&lt;&gt;0),D257,IF(AND(Ident!E257&lt;&gt;0,Ident!F257=0),E257,IF(AND(Ident!E257=0,Ident!F257&lt;&gt;0),F257,ad5kw)))</f>
        <v>66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45931</v>
      </c>
      <c r="D258" s="2">
        <f>Ident!F258-C258+1-(INT((CHOOSE(WEEKDAY(C258),0,1,2,3,4,5,6)+(Ident!F258-C258+1))/7))-(INT((CHOOSE(WEEKDAY(C258),6,0,1,2,3,4,5)+(Ident!F258-C258+1))/7))</f>
        <v>-32807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-32807</v>
      </c>
      <c r="G258" s="2">
        <f>IF(AND(Ident!E258&lt;&gt;0,Ident!F258&lt;&gt;0),D258,IF(AND(Ident!E258&lt;&gt;0,Ident!F258=0),E258,IF(AND(Ident!E258=0,Ident!F258&lt;&gt;0),F258,ad5kw)))</f>
        <v>66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45931</v>
      </c>
      <c r="D259" s="2">
        <f>Ident!F259-C259+1-(INT((CHOOSE(WEEKDAY(C259),0,1,2,3,4,5,6)+(Ident!F259-C259+1))/7))-(INT((CHOOSE(WEEKDAY(C259),6,0,1,2,3,4,5)+(Ident!F259-C259+1))/7))</f>
        <v>-32807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-32807</v>
      </c>
      <c r="G259" s="2">
        <f>IF(AND(Ident!E259&lt;&gt;0,Ident!F259&lt;&gt;0),D259,IF(AND(Ident!E259&lt;&gt;0,Ident!F259=0),E259,IF(AND(Ident!E259=0,Ident!F259&lt;&gt;0),F259,ad5kw)))</f>
        <v>66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45931</v>
      </c>
      <c r="D260" s="2">
        <f>Ident!F260-C260+1-(INT((CHOOSE(WEEKDAY(C260),0,1,2,3,4,5,6)+(Ident!F260-C260+1))/7))-(INT((CHOOSE(WEEKDAY(C260),6,0,1,2,3,4,5)+(Ident!F260-C260+1))/7))</f>
        <v>-32807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-32807</v>
      </c>
      <c r="G260" s="2">
        <f>IF(AND(Ident!E260&lt;&gt;0,Ident!F260&lt;&gt;0),D260,IF(AND(Ident!E260&lt;&gt;0,Ident!F260=0),E260,IF(AND(Ident!E260=0,Ident!F260&lt;&gt;0),F260,ad5kw)))</f>
        <v>66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45931</v>
      </c>
      <c r="D261" s="2">
        <f>Ident!F261-C261+1-(INT((CHOOSE(WEEKDAY(C261),0,1,2,3,4,5,6)+(Ident!F261-C261+1))/7))-(INT((CHOOSE(WEEKDAY(C261),6,0,1,2,3,4,5)+(Ident!F261-C261+1))/7))</f>
        <v>-32807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-32807</v>
      </c>
      <c r="G261" s="2">
        <f>IF(AND(Ident!E261&lt;&gt;0,Ident!F261&lt;&gt;0),D261,IF(AND(Ident!E261&lt;&gt;0,Ident!F261=0),E261,IF(AND(Ident!E261=0,Ident!F261&lt;&gt;0),F261,ad5kw)))</f>
        <v>66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45931</v>
      </c>
      <c r="D262" s="2">
        <f>Ident!F262-C262+1-(INT((CHOOSE(WEEKDAY(C262),0,1,2,3,4,5,6)+(Ident!F262-C262+1))/7))-(INT((CHOOSE(WEEKDAY(C262),6,0,1,2,3,4,5)+(Ident!F262-C262+1))/7))</f>
        <v>-32807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-32807</v>
      </c>
      <c r="G262" s="2">
        <f>IF(AND(Ident!E262&lt;&gt;0,Ident!F262&lt;&gt;0),D262,IF(AND(Ident!E262&lt;&gt;0,Ident!F262=0),E262,IF(AND(Ident!E262=0,Ident!F262&lt;&gt;0),F262,ad5kw)))</f>
        <v>66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45931</v>
      </c>
      <c r="D263" s="2">
        <f>Ident!F263-C263+1-(INT((CHOOSE(WEEKDAY(C263),0,1,2,3,4,5,6)+(Ident!F263-C263+1))/7))-(INT((CHOOSE(WEEKDAY(C263),6,0,1,2,3,4,5)+(Ident!F263-C263+1))/7))</f>
        <v>-32807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-32807</v>
      </c>
      <c r="G263" s="2">
        <f>IF(AND(Ident!E263&lt;&gt;0,Ident!F263&lt;&gt;0),D263,IF(AND(Ident!E263&lt;&gt;0,Ident!F263=0),E263,IF(AND(Ident!E263=0,Ident!F263&lt;&gt;0),F263,ad5kw)))</f>
        <v>66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45931</v>
      </c>
      <c r="D264" s="2">
        <f>Ident!F264-C264+1-(INT((CHOOSE(WEEKDAY(C264),0,1,2,3,4,5,6)+(Ident!F264-C264+1))/7))-(INT((CHOOSE(WEEKDAY(C264),6,0,1,2,3,4,5)+(Ident!F264-C264+1))/7))</f>
        <v>-32807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-32807</v>
      </c>
      <c r="G264" s="2">
        <f>IF(AND(Ident!E264&lt;&gt;0,Ident!F264&lt;&gt;0),D264,IF(AND(Ident!E264&lt;&gt;0,Ident!F264=0),E264,IF(AND(Ident!E264=0,Ident!F264&lt;&gt;0),F264,ad5kw)))</f>
        <v>66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45931</v>
      </c>
      <c r="D265" s="2">
        <f>Ident!F265-C265+1-(INT((CHOOSE(WEEKDAY(C265),0,1,2,3,4,5,6)+(Ident!F265-C265+1))/7))-(INT((CHOOSE(WEEKDAY(C265),6,0,1,2,3,4,5)+(Ident!F265-C265+1))/7))</f>
        <v>-32807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-32807</v>
      </c>
      <c r="G265" s="2">
        <f>IF(AND(Ident!E265&lt;&gt;0,Ident!F265&lt;&gt;0),D265,IF(AND(Ident!E265&lt;&gt;0,Ident!F265=0),E265,IF(AND(Ident!E265=0,Ident!F265&lt;&gt;0),F265,ad5kw)))</f>
        <v>66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45931</v>
      </c>
      <c r="D266" s="2">
        <f>Ident!F266-C266+1-(INT((CHOOSE(WEEKDAY(C266),0,1,2,3,4,5,6)+(Ident!F266-C266+1))/7))-(INT((CHOOSE(WEEKDAY(C266),6,0,1,2,3,4,5)+(Ident!F266-C266+1))/7))</f>
        <v>-32807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-32807</v>
      </c>
      <c r="G266" s="2">
        <f>IF(AND(Ident!E266&lt;&gt;0,Ident!F266&lt;&gt;0),D266,IF(AND(Ident!E266&lt;&gt;0,Ident!F266=0),E266,IF(AND(Ident!E266=0,Ident!F266&lt;&gt;0),F266,ad5kw)))</f>
        <v>66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45931</v>
      </c>
      <c r="D267" s="2">
        <f>Ident!F267-C267+1-(INT((CHOOSE(WEEKDAY(C267),0,1,2,3,4,5,6)+(Ident!F267-C267+1))/7))-(INT((CHOOSE(WEEKDAY(C267),6,0,1,2,3,4,5)+(Ident!F267-C267+1))/7))</f>
        <v>-32807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-32807</v>
      </c>
      <c r="G267" s="2">
        <f>IF(AND(Ident!E267&lt;&gt;0,Ident!F267&lt;&gt;0),D267,IF(AND(Ident!E267&lt;&gt;0,Ident!F267=0),E267,IF(AND(Ident!E267=0,Ident!F267&lt;&gt;0),F267,ad5kw)))</f>
        <v>66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45931</v>
      </c>
      <c r="D268" s="2">
        <f>Ident!F268-C268+1-(INT((CHOOSE(WEEKDAY(C268),0,1,2,3,4,5,6)+(Ident!F268-C268+1))/7))-(INT((CHOOSE(WEEKDAY(C268),6,0,1,2,3,4,5)+(Ident!F268-C268+1))/7))</f>
        <v>-32807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-32807</v>
      </c>
      <c r="G268" s="2">
        <f>IF(AND(Ident!E268&lt;&gt;0,Ident!F268&lt;&gt;0),D268,IF(AND(Ident!E268&lt;&gt;0,Ident!F268=0),E268,IF(AND(Ident!E268=0,Ident!F268&lt;&gt;0),F268,ad5kw)))</f>
        <v>66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45931</v>
      </c>
      <c r="D269" s="2">
        <f>Ident!F269-C269+1-(INT((CHOOSE(WEEKDAY(C269),0,1,2,3,4,5,6)+(Ident!F269-C269+1))/7))-(INT((CHOOSE(WEEKDAY(C269),6,0,1,2,3,4,5)+(Ident!F269-C269+1))/7))</f>
        <v>-32807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-32807</v>
      </c>
      <c r="G269" s="2">
        <f>IF(AND(Ident!E269&lt;&gt;0,Ident!F269&lt;&gt;0),D269,IF(AND(Ident!E269&lt;&gt;0,Ident!F269=0),E269,IF(AND(Ident!E269=0,Ident!F269&lt;&gt;0),F269,ad5kw)))</f>
        <v>66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45931</v>
      </c>
      <c r="D270" s="2">
        <f>Ident!F270-C270+1-(INT((CHOOSE(WEEKDAY(C270),0,1,2,3,4,5,6)+(Ident!F270-C270+1))/7))-(INT((CHOOSE(WEEKDAY(C270),6,0,1,2,3,4,5)+(Ident!F270-C270+1))/7))</f>
        <v>-32807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-32807</v>
      </c>
      <c r="G270" s="2">
        <f>IF(AND(Ident!E270&lt;&gt;0,Ident!F270&lt;&gt;0),D270,IF(AND(Ident!E270&lt;&gt;0,Ident!F270=0),E270,IF(AND(Ident!E270=0,Ident!F270&lt;&gt;0),F270,ad5kw)))</f>
        <v>66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45931</v>
      </c>
      <c r="D271" s="2">
        <f>Ident!F271-C271+1-(INT((CHOOSE(WEEKDAY(C271),0,1,2,3,4,5,6)+(Ident!F271-C271+1))/7))-(INT((CHOOSE(WEEKDAY(C271),6,0,1,2,3,4,5)+(Ident!F271-C271+1))/7))</f>
        <v>-32807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-32807</v>
      </c>
      <c r="G271" s="2">
        <f>IF(AND(Ident!E271&lt;&gt;0,Ident!F271&lt;&gt;0),D271,IF(AND(Ident!E271&lt;&gt;0,Ident!F271=0),E271,IF(AND(Ident!E271=0,Ident!F271&lt;&gt;0),F271,ad5kw)))</f>
        <v>66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45931</v>
      </c>
      <c r="D272" s="2">
        <f>Ident!F272-C272+1-(INT((CHOOSE(WEEKDAY(C272),0,1,2,3,4,5,6)+(Ident!F272-C272+1))/7))-(INT((CHOOSE(WEEKDAY(C272),6,0,1,2,3,4,5)+(Ident!F272-C272+1))/7))</f>
        <v>-32807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-32807</v>
      </c>
      <c r="G272" s="2">
        <f>IF(AND(Ident!E272&lt;&gt;0,Ident!F272&lt;&gt;0),D272,IF(AND(Ident!E272&lt;&gt;0,Ident!F272=0),E272,IF(AND(Ident!E272=0,Ident!F272&lt;&gt;0),F272,ad5kw)))</f>
        <v>66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45931</v>
      </c>
      <c r="D273" s="2">
        <f>Ident!F273-C273+1-(INT((CHOOSE(WEEKDAY(C273),0,1,2,3,4,5,6)+(Ident!F273-C273+1))/7))-(INT((CHOOSE(WEEKDAY(C273),6,0,1,2,3,4,5)+(Ident!F273-C273+1))/7))</f>
        <v>-32807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-32807</v>
      </c>
      <c r="G273" s="2">
        <f>IF(AND(Ident!E273&lt;&gt;0,Ident!F273&lt;&gt;0),D273,IF(AND(Ident!E273&lt;&gt;0,Ident!F273=0),E273,IF(AND(Ident!E273=0,Ident!F273&lt;&gt;0),F273,ad5kw)))</f>
        <v>66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45931</v>
      </c>
      <c r="D274" s="2">
        <f>Ident!F274-C274+1-(INT((CHOOSE(WEEKDAY(C274),0,1,2,3,4,5,6)+(Ident!F274-C274+1))/7))-(INT((CHOOSE(WEEKDAY(C274),6,0,1,2,3,4,5)+(Ident!F274-C274+1))/7))</f>
        <v>-32807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-32807</v>
      </c>
      <c r="G274" s="2">
        <f>IF(AND(Ident!E274&lt;&gt;0,Ident!F274&lt;&gt;0),D274,IF(AND(Ident!E274&lt;&gt;0,Ident!F274=0),E274,IF(AND(Ident!E274=0,Ident!F274&lt;&gt;0),F274,ad5kw)))</f>
        <v>66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45931</v>
      </c>
      <c r="D275" s="2">
        <f>Ident!F275-C275+1-(INT((CHOOSE(WEEKDAY(C275),0,1,2,3,4,5,6)+(Ident!F275-C275+1))/7))-(INT((CHOOSE(WEEKDAY(C275),6,0,1,2,3,4,5)+(Ident!F275-C275+1))/7))</f>
        <v>-32807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-32807</v>
      </c>
      <c r="G275" s="2">
        <f>IF(AND(Ident!E275&lt;&gt;0,Ident!F275&lt;&gt;0),D275,IF(AND(Ident!E275&lt;&gt;0,Ident!F275=0),E275,IF(AND(Ident!E275=0,Ident!F275&lt;&gt;0),F275,ad5kw)))</f>
        <v>66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45931</v>
      </c>
      <c r="D276" s="2">
        <f>Ident!F276-C276+1-(INT((CHOOSE(WEEKDAY(C276),0,1,2,3,4,5,6)+(Ident!F276-C276+1))/7))-(INT((CHOOSE(WEEKDAY(C276),6,0,1,2,3,4,5)+(Ident!F276-C276+1))/7))</f>
        <v>-32807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-32807</v>
      </c>
      <c r="G276" s="2">
        <f>IF(AND(Ident!E276&lt;&gt;0,Ident!F276&lt;&gt;0),D276,IF(AND(Ident!E276&lt;&gt;0,Ident!F276=0),E276,IF(AND(Ident!E276=0,Ident!F276&lt;&gt;0),F276,ad5kw)))</f>
        <v>66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45931</v>
      </c>
      <c r="D277" s="2">
        <f>Ident!F277-C277+1-(INT((CHOOSE(WEEKDAY(C277),0,1,2,3,4,5,6)+(Ident!F277-C277+1))/7))-(INT((CHOOSE(WEEKDAY(C277),6,0,1,2,3,4,5)+(Ident!F277-C277+1))/7))</f>
        <v>-32807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-32807</v>
      </c>
      <c r="G277" s="2">
        <f>IF(AND(Ident!E277&lt;&gt;0,Ident!F277&lt;&gt;0),D277,IF(AND(Ident!E277&lt;&gt;0,Ident!F277=0),E277,IF(AND(Ident!E277=0,Ident!F277&lt;&gt;0),F277,ad5kw)))</f>
        <v>66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45931</v>
      </c>
      <c r="D278" s="2">
        <f>Ident!F278-C278+1-(INT((CHOOSE(WEEKDAY(C278),0,1,2,3,4,5,6)+(Ident!F278-C278+1))/7))-(INT((CHOOSE(WEEKDAY(C278),6,0,1,2,3,4,5)+(Ident!F278-C278+1))/7))</f>
        <v>-32807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-32807</v>
      </c>
      <c r="G278" s="2">
        <f>IF(AND(Ident!E278&lt;&gt;0,Ident!F278&lt;&gt;0),D278,IF(AND(Ident!E278&lt;&gt;0,Ident!F278=0),E278,IF(AND(Ident!E278=0,Ident!F278&lt;&gt;0),F278,ad5kw)))</f>
        <v>66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45931</v>
      </c>
      <c r="D279" s="2">
        <f>Ident!F279-C279+1-(INT((CHOOSE(WEEKDAY(C279),0,1,2,3,4,5,6)+(Ident!F279-C279+1))/7))-(INT((CHOOSE(WEEKDAY(C279),6,0,1,2,3,4,5)+(Ident!F279-C279+1))/7))</f>
        <v>-32807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-32807</v>
      </c>
      <c r="G279" s="2">
        <f>IF(AND(Ident!E279&lt;&gt;0,Ident!F279&lt;&gt;0),D279,IF(AND(Ident!E279&lt;&gt;0,Ident!F279=0),E279,IF(AND(Ident!E279=0,Ident!F279&lt;&gt;0),F279,ad5kw)))</f>
        <v>66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45931</v>
      </c>
      <c r="D280" s="2">
        <f>Ident!F280-C280+1-(INT((CHOOSE(WEEKDAY(C280),0,1,2,3,4,5,6)+(Ident!F280-C280+1))/7))-(INT((CHOOSE(WEEKDAY(C280),6,0,1,2,3,4,5)+(Ident!F280-C280+1))/7))</f>
        <v>-32807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-32807</v>
      </c>
      <c r="G280" s="2">
        <f>IF(AND(Ident!E280&lt;&gt;0,Ident!F280&lt;&gt;0),D280,IF(AND(Ident!E280&lt;&gt;0,Ident!F280=0),E280,IF(AND(Ident!E280=0,Ident!F280&lt;&gt;0),F280,ad5kw)))</f>
        <v>66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45931</v>
      </c>
      <c r="D281" s="2">
        <f>Ident!F281-C281+1-(INT((CHOOSE(WEEKDAY(C281),0,1,2,3,4,5,6)+(Ident!F281-C281+1))/7))-(INT((CHOOSE(WEEKDAY(C281),6,0,1,2,3,4,5)+(Ident!F281-C281+1))/7))</f>
        <v>-32807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-32807</v>
      </c>
      <c r="G281" s="2">
        <f>IF(AND(Ident!E281&lt;&gt;0,Ident!F281&lt;&gt;0),D281,IF(AND(Ident!E281&lt;&gt;0,Ident!F281=0),E281,IF(AND(Ident!E281=0,Ident!F281&lt;&gt;0),F281,ad5kw)))</f>
        <v>66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45931</v>
      </c>
      <c r="D282" s="2">
        <f>Ident!F282-C282+1-(INT((CHOOSE(WEEKDAY(C282),0,1,2,3,4,5,6)+(Ident!F282-C282+1))/7))-(INT((CHOOSE(WEEKDAY(C282),6,0,1,2,3,4,5)+(Ident!F282-C282+1))/7))</f>
        <v>-32807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-32807</v>
      </c>
      <c r="G282" s="2">
        <f>IF(AND(Ident!E282&lt;&gt;0,Ident!F282&lt;&gt;0),D282,IF(AND(Ident!E282&lt;&gt;0,Ident!F282=0),E282,IF(AND(Ident!E282=0,Ident!F282&lt;&gt;0),F282,ad5kw)))</f>
        <v>66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45931</v>
      </c>
      <c r="D283" s="2">
        <f>Ident!F283-C283+1-(INT((CHOOSE(WEEKDAY(C283),0,1,2,3,4,5,6)+(Ident!F283-C283+1))/7))-(INT((CHOOSE(WEEKDAY(C283),6,0,1,2,3,4,5)+(Ident!F283-C283+1))/7))</f>
        <v>-32807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-32807</v>
      </c>
      <c r="G283" s="2">
        <f>IF(AND(Ident!E283&lt;&gt;0,Ident!F283&lt;&gt;0),D283,IF(AND(Ident!E283&lt;&gt;0,Ident!F283=0),E283,IF(AND(Ident!E283=0,Ident!F283&lt;&gt;0),F283,ad5kw)))</f>
        <v>66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45931</v>
      </c>
      <c r="D284" s="2">
        <f>Ident!F284-C284+1-(INT((CHOOSE(WEEKDAY(C284),0,1,2,3,4,5,6)+(Ident!F284-C284+1))/7))-(INT((CHOOSE(WEEKDAY(C284),6,0,1,2,3,4,5)+(Ident!F284-C284+1))/7))</f>
        <v>-32807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-32807</v>
      </c>
      <c r="G284" s="2">
        <f>IF(AND(Ident!E284&lt;&gt;0,Ident!F284&lt;&gt;0),D284,IF(AND(Ident!E284&lt;&gt;0,Ident!F284=0),E284,IF(AND(Ident!E284=0,Ident!F284&lt;&gt;0),F284,ad5kw)))</f>
        <v>66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45931</v>
      </c>
      <c r="D285" s="2">
        <f>Ident!F285-C285+1-(INT((CHOOSE(WEEKDAY(C285),0,1,2,3,4,5,6)+(Ident!F285-C285+1))/7))-(INT((CHOOSE(WEEKDAY(C285),6,0,1,2,3,4,5)+(Ident!F285-C285+1))/7))</f>
        <v>-32807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-32807</v>
      </c>
      <c r="G285" s="2">
        <f>IF(AND(Ident!E285&lt;&gt;0,Ident!F285&lt;&gt;0),D285,IF(AND(Ident!E285&lt;&gt;0,Ident!F285=0),E285,IF(AND(Ident!E285=0,Ident!F285&lt;&gt;0),F285,ad5kw)))</f>
        <v>66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45931</v>
      </c>
      <c r="D286" s="2">
        <f>Ident!F286-C286+1-(INT((CHOOSE(WEEKDAY(C286),0,1,2,3,4,5,6)+(Ident!F286-C286+1))/7))-(INT((CHOOSE(WEEKDAY(C286),6,0,1,2,3,4,5)+(Ident!F286-C286+1))/7))</f>
        <v>-32807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-32807</v>
      </c>
      <c r="G286" s="2">
        <f>IF(AND(Ident!E286&lt;&gt;0,Ident!F286&lt;&gt;0),D286,IF(AND(Ident!E286&lt;&gt;0,Ident!F286=0),E286,IF(AND(Ident!E286=0,Ident!F286&lt;&gt;0),F286,ad5kw)))</f>
        <v>66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45931</v>
      </c>
      <c r="D287" s="2">
        <f>Ident!F287-C287+1-(INT((CHOOSE(WEEKDAY(C287),0,1,2,3,4,5,6)+(Ident!F287-C287+1))/7))-(INT((CHOOSE(WEEKDAY(C287),6,0,1,2,3,4,5)+(Ident!F287-C287+1))/7))</f>
        <v>-32807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-32807</v>
      </c>
      <c r="G287" s="2">
        <f>IF(AND(Ident!E287&lt;&gt;0,Ident!F287&lt;&gt;0),D287,IF(AND(Ident!E287&lt;&gt;0,Ident!F287=0),E287,IF(AND(Ident!E287=0,Ident!F287&lt;&gt;0),F287,ad5kw)))</f>
        <v>66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45931</v>
      </c>
      <c r="D288" s="2">
        <f>Ident!F288-C288+1-(INT((CHOOSE(WEEKDAY(C288),0,1,2,3,4,5,6)+(Ident!F288-C288+1))/7))-(INT((CHOOSE(WEEKDAY(C288),6,0,1,2,3,4,5)+(Ident!F288-C288+1))/7))</f>
        <v>-32807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-32807</v>
      </c>
      <c r="G288" s="2">
        <f>IF(AND(Ident!E288&lt;&gt;0,Ident!F288&lt;&gt;0),D288,IF(AND(Ident!E288&lt;&gt;0,Ident!F288=0),E288,IF(AND(Ident!E288=0,Ident!F288&lt;&gt;0),F288,ad5kw)))</f>
        <v>66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45931</v>
      </c>
      <c r="D289" s="2">
        <f>Ident!F289-C289+1-(INT((CHOOSE(WEEKDAY(C289),0,1,2,3,4,5,6)+(Ident!F289-C289+1))/7))-(INT((CHOOSE(WEEKDAY(C289),6,0,1,2,3,4,5)+(Ident!F289-C289+1))/7))</f>
        <v>-32807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-32807</v>
      </c>
      <c r="G289" s="2">
        <f>IF(AND(Ident!E289&lt;&gt;0,Ident!F289&lt;&gt;0),D289,IF(AND(Ident!E289&lt;&gt;0,Ident!F289=0),E289,IF(AND(Ident!E289=0,Ident!F289&lt;&gt;0),F289,ad5kw)))</f>
        <v>66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45931</v>
      </c>
      <c r="D290" s="2">
        <f>Ident!F290-C290+1-(INT((CHOOSE(WEEKDAY(C290),0,1,2,3,4,5,6)+(Ident!F290-C290+1))/7))-(INT((CHOOSE(WEEKDAY(C290),6,0,1,2,3,4,5)+(Ident!F290-C290+1))/7))</f>
        <v>-32807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-32807</v>
      </c>
      <c r="G290" s="2">
        <f>IF(AND(Ident!E290&lt;&gt;0,Ident!F290&lt;&gt;0),D290,IF(AND(Ident!E290&lt;&gt;0,Ident!F290=0),E290,IF(AND(Ident!E290=0,Ident!F290&lt;&gt;0),F290,ad5kw)))</f>
        <v>66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45931</v>
      </c>
      <c r="D291" s="2">
        <f>Ident!F291-C291+1-(INT((CHOOSE(WEEKDAY(C291),0,1,2,3,4,5,6)+(Ident!F291-C291+1))/7))-(INT((CHOOSE(WEEKDAY(C291),6,0,1,2,3,4,5)+(Ident!F291-C291+1))/7))</f>
        <v>-32807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-32807</v>
      </c>
      <c r="G291" s="2">
        <f>IF(AND(Ident!E291&lt;&gt;0,Ident!F291&lt;&gt;0),D291,IF(AND(Ident!E291&lt;&gt;0,Ident!F291=0),E291,IF(AND(Ident!E291=0,Ident!F291&lt;&gt;0),F291,ad5kw)))</f>
        <v>66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45931</v>
      </c>
      <c r="D292" s="2">
        <f>Ident!F292-C292+1-(INT((CHOOSE(WEEKDAY(C292),0,1,2,3,4,5,6)+(Ident!F292-C292+1))/7))-(INT((CHOOSE(WEEKDAY(C292),6,0,1,2,3,4,5)+(Ident!F292-C292+1))/7))</f>
        <v>-32807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-32807</v>
      </c>
      <c r="G292" s="2">
        <f>IF(AND(Ident!E292&lt;&gt;0,Ident!F292&lt;&gt;0),D292,IF(AND(Ident!E292&lt;&gt;0,Ident!F292=0),E292,IF(AND(Ident!E292=0,Ident!F292&lt;&gt;0),F292,ad5kw)))</f>
        <v>66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45931</v>
      </c>
      <c r="D293" s="2">
        <f>Ident!F293-C293+1-(INT((CHOOSE(WEEKDAY(C293),0,1,2,3,4,5,6)+(Ident!F293-C293+1))/7))-(INT((CHOOSE(WEEKDAY(C293),6,0,1,2,3,4,5)+(Ident!F293-C293+1))/7))</f>
        <v>-32807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-32807</v>
      </c>
      <c r="G293" s="2">
        <f>IF(AND(Ident!E293&lt;&gt;0,Ident!F293&lt;&gt;0),D293,IF(AND(Ident!E293&lt;&gt;0,Ident!F293=0),E293,IF(AND(Ident!E293=0,Ident!F293&lt;&gt;0),F293,ad5kw)))</f>
        <v>66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45931</v>
      </c>
      <c r="D294" s="2">
        <f>Ident!F294-C294+1-(INT((CHOOSE(WEEKDAY(C294),0,1,2,3,4,5,6)+(Ident!F294-C294+1))/7))-(INT((CHOOSE(WEEKDAY(C294),6,0,1,2,3,4,5)+(Ident!F294-C294+1))/7))</f>
        <v>-32807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-32807</v>
      </c>
      <c r="G294" s="2">
        <f>IF(AND(Ident!E294&lt;&gt;0,Ident!F294&lt;&gt;0),D294,IF(AND(Ident!E294&lt;&gt;0,Ident!F294=0),E294,IF(AND(Ident!E294=0,Ident!F294&lt;&gt;0),F294,ad5kw)))</f>
        <v>66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45931</v>
      </c>
      <c r="D295" s="2">
        <f>Ident!F295-C295+1-(INT((CHOOSE(WEEKDAY(C295),0,1,2,3,4,5,6)+(Ident!F295-C295+1))/7))-(INT((CHOOSE(WEEKDAY(C295),6,0,1,2,3,4,5)+(Ident!F295-C295+1))/7))</f>
        <v>-32807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-32807</v>
      </c>
      <c r="G295" s="2">
        <f>IF(AND(Ident!E295&lt;&gt;0,Ident!F295&lt;&gt;0),D295,IF(AND(Ident!E295&lt;&gt;0,Ident!F295=0),E295,IF(AND(Ident!E295=0,Ident!F295&lt;&gt;0),F295,ad5kw)))</f>
        <v>66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45931</v>
      </c>
      <c r="D296" s="2">
        <f>Ident!F296-C296+1-(INT((CHOOSE(WEEKDAY(C296),0,1,2,3,4,5,6)+(Ident!F296-C296+1))/7))-(INT((CHOOSE(WEEKDAY(C296),6,0,1,2,3,4,5)+(Ident!F296-C296+1))/7))</f>
        <v>-32807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-32807</v>
      </c>
      <c r="G296" s="2">
        <f>IF(AND(Ident!E296&lt;&gt;0,Ident!F296&lt;&gt;0),D296,IF(AND(Ident!E296&lt;&gt;0,Ident!F296=0),E296,IF(AND(Ident!E296=0,Ident!F296&lt;&gt;0),F296,ad5kw)))</f>
        <v>66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45931</v>
      </c>
      <c r="D297" s="2">
        <f>Ident!F297-C297+1-(INT((CHOOSE(WEEKDAY(C297),0,1,2,3,4,5,6)+(Ident!F297-C297+1))/7))-(INT((CHOOSE(WEEKDAY(C297),6,0,1,2,3,4,5)+(Ident!F297-C297+1))/7))</f>
        <v>-32807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-32807</v>
      </c>
      <c r="G297" s="2">
        <f>IF(AND(Ident!E297&lt;&gt;0,Ident!F297&lt;&gt;0),D297,IF(AND(Ident!E297&lt;&gt;0,Ident!F297=0),E297,IF(AND(Ident!E297=0,Ident!F297&lt;&gt;0),F297,ad5kw)))</f>
        <v>66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45931</v>
      </c>
      <c r="D298" s="2">
        <f>Ident!F298-C298+1-(INT((CHOOSE(WEEKDAY(C298),0,1,2,3,4,5,6)+(Ident!F298-C298+1))/7))-(INT((CHOOSE(WEEKDAY(C298),6,0,1,2,3,4,5)+(Ident!F298-C298+1))/7))</f>
        <v>-32807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-32807</v>
      </c>
      <c r="G298" s="2">
        <f>IF(AND(Ident!E298&lt;&gt;0,Ident!F298&lt;&gt;0),D298,IF(AND(Ident!E298&lt;&gt;0,Ident!F298=0),E298,IF(AND(Ident!E298=0,Ident!F298&lt;&gt;0),F298,ad5kw)))</f>
        <v>66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45931</v>
      </c>
      <c r="D299" s="2">
        <f>Ident!F299-C299+1-(INT((CHOOSE(WEEKDAY(C299),0,1,2,3,4,5,6)+(Ident!F299-C299+1))/7))-(INT((CHOOSE(WEEKDAY(C299),6,0,1,2,3,4,5)+(Ident!F299-C299+1))/7))</f>
        <v>-32807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-32807</v>
      </c>
      <c r="G299" s="2">
        <f>IF(AND(Ident!E299&lt;&gt;0,Ident!F299&lt;&gt;0),D299,IF(AND(Ident!E299&lt;&gt;0,Ident!F299=0),E299,IF(AND(Ident!E299=0,Ident!F299&lt;&gt;0),F299,ad5kw)))</f>
        <v>66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45931</v>
      </c>
      <c r="D300" s="2">
        <f>Ident!F300-C300+1-(INT((CHOOSE(WEEKDAY(C300),0,1,2,3,4,5,6)+(Ident!F300-C300+1))/7))-(INT((CHOOSE(WEEKDAY(C300),6,0,1,2,3,4,5)+(Ident!F300-C300+1))/7))</f>
        <v>-32807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-32807</v>
      </c>
      <c r="G300" s="2">
        <f>IF(AND(Ident!E300&lt;&gt;0,Ident!F300&lt;&gt;0),D300,IF(AND(Ident!E300&lt;&gt;0,Ident!F300=0),E300,IF(AND(Ident!E300=0,Ident!F300&lt;&gt;0),F300,ad5kw)))</f>
        <v>66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XFyHvPS2yg8+rdpzuF2KW8y8CYnFd1ewkSwzYdFt0n3tjlrR4Xavk74Rdy4I+phubZiqrRmLQ4uNdRq0hMmu1w==" saltValue="/qcgX1X51MJ2vNMg4k1Nm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'M1-In'!F4*malu1+'M1-In'!G4*dima1+'M1-In'!H4*wome1+'M1-In'!I4*doje1+'M1-In'!J4*vrve1+'M1-In'!K4*zasa1+'M1-In'!L4*zodi1</f>
        <v>0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0</v>
      </c>
      <c r="X4" s="8">
        <f>'M1-In'!Y4+'M1-In'!Z4*1.5+'M1-In'!AA4*0.6+'M1-In'!AB4*0.9+'M1-In'!AC4*0.4+'M1-In'!AD4*0.6</f>
        <v>0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8">
        <f ca="1">IF(V4=1,"Verbessern",Y4-AU4)</f>
        <v>0</v>
      </c>
      <c r="AA4" s="8">
        <f>E4+'M1-In'!N4+'M1-In'!P4+H4</f>
        <v>0</v>
      </c>
      <c r="AB4" s="8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8">
        <f>IF(V4=1,"Verbessern!",IF(S4=0,0,ROUND(AD4/S4,2)))</f>
        <v>0</v>
      </c>
      <c r="AF4" s="8">
        <f t="shared" ref="AF4:AF67" si="1">IF(V4=1,"Verbessern!",ROUND(W4*fuf,2))</f>
        <v>0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ROUND(fulm1*AP4,2)</f>
        <v>0</v>
      </c>
      <c r="AR4" s="8">
        <f t="shared" ref="AR4:AR67" ca="1" si="6">ROUND(AQ4*wnbij/100,2)</f>
        <v>0</v>
      </c>
      <c r="AS4" s="8">
        <f>MIN(ROUND(AP4/upm_1,2),1)</f>
        <v>0</v>
      </c>
      <c r="AT4" s="8">
        <f t="shared" ref="AT4:AT67" ca="1" si="7">MIN(ROUND(bvmll1*AS4,2),AR4)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0LdKP9mJCXRa/BAml6sHQZn1CUFA8oQ+ja7KOIJSQMGkNY6YXtkPHMdgtymoA0Lkqi6hVnkJ5IXy16TFQhKQQQ==" saltValue="dQ6VMjE/ZiEuBVnTJbDg8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'M2-In'!F4*malu2+'M2-In'!G4*dima2+'M2-In'!H4*wome2+'M2-In'!I4*doje2+'M2-In'!J4*vrve2+'M2-In'!K4*zasa2+'M2-In'!L4*zodi2</f>
        <v>0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0</v>
      </c>
      <c r="X4" s="8">
        <f>'M2-In'!Y4+'M2-In'!Z4*1.5+'M2-In'!AA4*0.6+'M2-In'!AB4*0.9+'M2-In'!AC4*0.4+'M2-In'!AD4*0.6</f>
        <v>0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8">
        <f ca="1">IF(V4=1,"Verbessern",Y4-AU4)</f>
        <v>0</v>
      </c>
      <c r="AA4" s="8">
        <f>E4+'M2-In'!N4+'M2-In'!P4+H4</f>
        <v>0</v>
      </c>
      <c r="AB4" s="8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8">
        <f>IF(V4=1,"Verbessern!",IF(S4=0,0,ROUND(AD4/S4,2)))</f>
        <v>0</v>
      </c>
      <c r="AF4" s="8">
        <f t="shared" ref="AF4:AF67" si="1">IF(V4=1,"Verbessen!",ROUND(W4*fuf,2))</f>
        <v>0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ROUND(fulm2*AP4,2)</f>
        <v>0</v>
      </c>
      <c r="AR4" s="8">
        <f t="shared" ref="AR4:AR67" ca="1" si="6">ROUND(AQ4*wnbij/100,2)</f>
        <v>0</v>
      </c>
      <c r="AS4" s="8">
        <f t="shared" ref="AS4:AS67" si="7">MIN(ROUND(AP4/upm_2,2),1)</f>
        <v>0</v>
      </c>
      <c r="AT4" s="8">
        <f t="shared" ref="AT4:AT67" ca="1" si="8">MIN(ROUND(bvmll2*AS4,2),AR4)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Th4+JIYcQ1HRZmOte2D/X0zLHxVwyIAOG8ZMWlhp7uS/eM23pV9Wq4bJ5Y0Kkvb5zE9Unhy0kPiwDExhJv8P0Q==" saltValue="NKurN7ICi3NDYSS5LzF8v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'M3-In'!F4*malu3+'M3-In'!G4*dima3+'M3-In'!H4*wome3+'M3-In'!I4*doje3+'M3-In'!J4*vrve3+'M3-In'!K4*zasa3+'M3-In'!L4*zodi3</f>
        <v>0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0</v>
      </c>
      <c r="X4" s="8">
        <f>'M3-In'!Y4+'M3-In'!Z4*1.5+'M3-In'!AA4*0.6+'M3-In'!AB4*0.9+'M3-In'!AC4*0.4+'M3-In'!AD4*0.6</f>
        <v>0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8">
        <f ca="1">IF(V4=1,"Verbessern",Y4-AU4)</f>
        <v>0</v>
      </c>
      <c r="AA4" s="8">
        <f>E4+'M3-In'!N4+'M3-In'!P4+H4</f>
        <v>0</v>
      </c>
      <c r="AB4" s="8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8">
        <f>IF(V4=1,"Verbessern!",IF(S4=0,0,ROUND(AD4/S4,2)))</f>
        <v>0</v>
      </c>
      <c r="AF4" s="8">
        <f t="shared" ref="AF4:AF67" si="0">IF(V4=1,"Verbessern!",ROUND(W4*fuf,2))</f>
        <v>0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0</v>
      </c>
      <c r="AQ4" s="8">
        <f t="shared" ref="AQ4:AQ67" ca="1" si="4">ROUND(fulm3*AP4,2)</f>
        <v>0</v>
      </c>
      <c r="AR4" s="8">
        <f t="shared" ref="AR4:AR67" ca="1" si="5">ROUND(AQ4*wnbij/100,2)</f>
        <v>0</v>
      </c>
      <c r="AS4" s="8">
        <f t="shared" ref="AS4:AS67" si="6">MIN(ROUND(AP4/upm_3,2),1)</f>
        <v>0</v>
      </c>
      <c r="AT4" s="8">
        <f t="shared" ref="AT4:AT67" ca="1" si="7">MIN(ROUND(bvmll3*AS4,2),AR4)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q5s9Pei06b9MkWAtmEax0nPqnSvWCWJvXaRnNMgs0SVLTW78WQdO4kbBuLj9OwxIugDJzIPPJeinzbJQaT/ReQ==" saltValue="NA17Uq07SofJYu7EfVB6D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10"/>
  <sheetViews>
    <sheetView showGridLines="0" showRowColHeaders="0" zoomScaleNormal="100" workbookViewId="0">
      <pane ySplit="10" topLeftCell="A94" activePane="bottomLeft" state="frozenSplit"/>
      <selection pane="bottomLeft" activeCell="A113" sqref="A113"/>
    </sheetView>
  </sheetViews>
  <sheetFormatPr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48" customFormat="1" ht="26.1" customHeight="1" x14ac:dyDescent="0.25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3">
      <c r="A2" s="115" t="s">
        <v>829</v>
      </c>
      <c r="B2" s="121">
        <v>45925</v>
      </c>
      <c r="C2" s="116"/>
      <c r="D2" s="116"/>
    </row>
    <row r="3" spans="1:4" ht="13.5" x14ac:dyDescent="0.3">
      <c r="A3" s="117"/>
      <c r="B3" s="117"/>
      <c r="C3" s="117"/>
      <c r="D3" s="117"/>
    </row>
    <row r="4" spans="1:4" ht="13.5" x14ac:dyDescent="0.3">
      <c r="A4" s="117"/>
      <c r="B4" s="117"/>
      <c r="C4" s="117"/>
      <c r="D4" s="117"/>
    </row>
    <row r="5" spans="1:4" ht="14.25" x14ac:dyDescent="0.3">
      <c r="A5" s="423" t="s">
        <v>432</v>
      </c>
      <c r="B5" s="423" t="s">
        <v>429</v>
      </c>
      <c r="C5" s="117"/>
      <c r="D5" s="117"/>
    </row>
    <row r="6" spans="1:4" ht="13.5" x14ac:dyDescent="0.3">
      <c r="A6" s="117" t="s">
        <v>428</v>
      </c>
      <c r="B6" s="117" t="s">
        <v>437</v>
      </c>
      <c r="C6" s="117"/>
      <c r="D6" s="117"/>
    </row>
    <row r="7" spans="1:4" ht="13.5" x14ac:dyDescent="0.3">
      <c r="A7" s="117" t="s">
        <v>430</v>
      </c>
      <c r="B7" s="117" t="s">
        <v>427</v>
      </c>
      <c r="C7" s="117"/>
      <c r="D7" s="117"/>
    </row>
    <row r="8" spans="1:4" ht="13.5" x14ac:dyDescent="0.3">
      <c r="A8" s="117"/>
      <c r="B8" s="117"/>
      <c r="C8" s="117"/>
      <c r="D8" s="117"/>
    </row>
    <row r="9" spans="1:4" ht="13.5" x14ac:dyDescent="0.3">
      <c r="A9" s="117"/>
      <c r="B9" s="117"/>
      <c r="C9" s="117"/>
      <c r="D9" s="117"/>
    </row>
    <row r="10" spans="1:4" ht="13.5" x14ac:dyDescent="0.3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3.5" x14ac:dyDescent="0.3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3.5" x14ac:dyDescent="0.3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3.5" x14ac:dyDescent="0.3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3.5" x14ac:dyDescent="0.3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3.5" x14ac:dyDescent="0.3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3.5" x14ac:dyDescent="0.3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3.5" x14ac:dyDescent="0.3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3.5" x14ac:dyDescent="0.3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3.5" x14ac:dyDescent="0.3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3.5" x14ac:dyDescent="0.3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3.5" x14ac:dyDescent="0.3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3.5" x14ac:dyDescent="0.3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3.5" x14ac:dyDescent="0.3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3.5" x14ac:dyDescent="0.3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3.5" x14ac:dyDescent="0.3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3.5" x14ac:dyDescent="0.3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3.5" x14ac:dyDescent="0.3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3.5" x14ac:dyDescent="0.3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3.5" x14ac:dyDescent="0.3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3.5" x14ac:dyDescent="0.3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3.5" x14ac:dyDescent="0.3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3.5" x14ac:dyDescent="0.3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3.5" x14ac:dyDescent="0.3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3.5" x14ac:dyDescent="0.3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3.5" x14ac:dyDescent="0.3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3.5" x14ac:dyDescent="0.3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3.5" x14ac:dyDescent="0.3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3.5" x14ac:dyDescent="0.3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3.5" x14ac:dyDescent="0.3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3.5" x14ac:dyDescent="0.3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3.5" x14ac:dyDescent="0.3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3.5" x14ac:dyDescent="0.3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3.5" x14ac:dyDescent="0.3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3.5" x14ac:dyDescent="0.3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3.5" x14ac:dyDescent="0.3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3.5" x14ac:dyDescent="0.3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3.5" x14ac:dyDescent="0.3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3.5" x14ac:dyDescent="0.3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3.5" x14ac:dyDescent="0.3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3.5" x14ac:dyDescent="0.3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3.5" x14ac:dyDescent="0.3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3.5" x14ac:dyDescent="0.3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3.5" x14ac:dyDescent="0.3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3.5" x14ac:dyDescent="0.3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3.5" x14ac:dyDescent="0.3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3.5" x14ac:dyDescent="0.3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3.5" x14ac:dyDescent="0.3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3.5" x14ac:dyDescent="0.3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3.5" x14ac:dyDescent="0.3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3.5" x14ac:dyDescent="0.3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3.5" x14ac:dyDescent="0.3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3.5" x14ac:dyDescent="0.3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3.5" x14ac:dyDescent="0.3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3.5" x14ac:dyDescent="0.3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3.5" x14ac:dyDescent="0.3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3.5" x14ac:dyDescent="0.3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3.5" x14ac:dyDescent="0.3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3.5" x14ac:dyDescent="0.3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3.5" x14ac:dyDescent="0.3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3.5" x14ac:dyDescent="0.3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3.5" x14ac:dyDescent="0.3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3.5" x14ac:dyDescent="0.3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3.5" x14ac:dyDescent="0.3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3.5" x14ac:dyDescent="0.3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3.5" x14ac:dyDescent="0.3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3.5" x14ac:dyDescent="0.3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3.5" x14ac:dyDescent="0.3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3.5" x14ac:dyDescent="0.3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3.5" x14ac:dyDescent="0.3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3.5" x14ac:dyDescent="0.3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3.5" x14ac:dyDescent="0.3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3.5" x14ac:dyDescent="0.3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3.5" x14ac:dyDescent="0.3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3.5" x14ac:dyDescent="0.3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3.5" x14ac:dyDescent="0.3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3.5" x14ac:dyDescent="0.3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3.5" x14ac:dyDescent="0.3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3.5" x14ac:dyDescent="0.3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3.5" x14ac:dyDescent="0.3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3.5" x14ac:dyDescent="0.3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3.5" x14ac:dyDescent="0.3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3.5" x14ac:dyDescent="0.3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3.5" x14ac:dyDescent="0.3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3.5" x14ac:dyDescent="0.3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3.5" x14ac:dyDescent="0.3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3.5" x14ac:dyDescent="0.3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3.5" x14ac:dyDescent="0.3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3.5" x14ac:dyDescent="0.25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3.5" x14ac:dyDescent="0.3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3.5" x14ac:dyDescent="0.3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3.5" x14ac:dyDescent="0.3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3.5" x14ac:dyDescent="0.3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3.5" x14ac:dyDescent="0.3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3.5" x14ac:dyDescent="0.3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3.5" x14ac:dyDescent="0.3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3.5" x14ac:dyDescent="0.3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3.5" x14ac:dyDescent="0.3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3.5" x14ac:dyDescent="0.3">
      <c r="A108" s="118">
        <v>45764</v>
      </c>
      <c r="B108" s="126" t="s">
        <v>823</v>
      </c>
      <c r="C108" s="123" t="s">
        <v>825</v>
      </c>
      <c r="D108" s="119" t="s">
        <v>824</v>
      </c>
    </row>
    <row r="109" spans="1:4" ht="13.5" x14ac:dyDescent="0.3">
      <c r="A109" s="118">
        <v>45841</v>
      </c>
      <c r="B109" s="126" t="s">
        <v>826</v>
      </c>
      <c r="C109" s="123" t="s">
        <v>827</v>
      </c>
      <c r="D109" s="119" t="s">
        <v>828</v>
      </c>
    </row>
    <row r="110" spans="1:4" ht="13.5" x14ac:dyDescent="0.3">
      <c r="A110" s="118">
        <v>45925</v>
      </c>
      <c r="B110" s="126" t="s">
        <v>829</v>
      </c>
      <c r="C110" s="123" t="s">
        <v>830</v>
      </c>
      <c r="D110" s="119" t="s">
        <v>831</v>
      </c>
    </row>
  </sheetData>
  <sheetProtection algorithmName="SHA-512" hashValue="IjbsrtSDPgkMwCtJIYqWGLu9dmD3VfYOdaVuc3P+pOzZnmyoqgyjfPhOR2kINoZuvq4MzFYp3s8etU9nI5vO8Q==" saltValue="FisKKhpIjz6tUcxkG1phl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/>
  </sheetViews>
  <sheetFormatPr defaultColWidth="9.33203125" defaultRowHeight="11.25" x14ac:dyDescent="0.2"/>
  <cols>
    <col min="1" max="1" width="53.83203125" bestFit="1" customWidth="1"/>
    <col min="2" max="2" width="10.1640625" bestFit="1" customWidth="1"/>
    <col min="3" max="3" width="28.5" bestFit="1" customWidth="1"/>
    <col min="6" max="6" width="19.332031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29.29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29.29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29.29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2111.89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2111.89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2111.89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6335.67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12.83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12.83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12.83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12.83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283.21000000000004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283.21000000000004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283.21000000000004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>
        <f ca="1">INDEX(lijst_bvv1521,kwnr)</f>
        <v>31.9</v>
      </c>
      <c r="C30" s="97" t="s">
        <v>365</v>
      </c>
    </row>
    <row r="31" spans="1:3" ht="12" customHeight="1" x14ac:dyDescent="0.2">
      <c r="A31" s="95" t="s">
        <v>386</v>
      </c>
      <c r="B31" s="96">
        <f ca="1">INDEX(lijst_forfaitdoelgroep,kwnr)</f>
        <v>0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23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20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23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66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174.8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152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174.8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0.68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0.68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0.68</v>
      </c>
      <c r="C47" s="4" t="s">
        <v>333</v>
      </c>
    </row>
    <row r="48" spans="1:3" x14ac:dyDescent="0.2">
      <c r="A48" s="4" t="s">
        <v>366</v>
      </c>
      <c r="B48" s="90">
        <f>(jaar-2003)*4+kwartaal-1</f>
        <v>91</v>
      </c>
      <c r="C48" s="86" t="s">
        <v>367</v>
      </c>
    </row>
  </sheetData>
  <sheetProtection algorithmName="SHA-512" hashValue="FC73jZ5F4jKg+QERLALbZBQRy/dq9FdhzJCEXl8AyHNg4zMbYGnCS88J5/zMMKiioVWFme9QBXBuPl87mhzTBQ==" saltValue="GFE7Zsc//0u4Tr2CHxe4Mw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A15" sqref="A15"/>
    </sheetView>
  </sheetViews>
  <sheetFormatPr defaultColWidth="13.33203125" defaultRowHeight="11.25" x14ac:dyDescent="0.2"/>
  <cols>
    <col min="1" max="1" width="24.83203125" style="6" customWidth="1"/>
    <col min="2" max="8" width="14.83203125" style="6" customWidth="1"/>
    <col min="9" max="16384" width="13.332031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5" customHeight="1" x14ac:dyDescent="0.2">
      <c r="A2" s="23" t="str">
        <f>Quart!A2&amp;Quart!B2</f>
        <v>42025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4</v>
      </c>
      <c r="D3" s="12">
        <f>INT((CHOOSE($D11,3,4,5,6,0,1,2)+$C11)/7)</f>
        <v>5</v>
      </c>
      <c r="E3" s="12">
        <f>INT((CHOOSE($D11,2,3,4,5,6,0,1)+$C11)/7)</f>
        <v>5</v>
      </c>
      <c r="F3" s="12">
        <f>INT((CHOOSE($D11,1,2,3,4,5,6,0)+$C11)/7)</f>
        <v>5</v>
      </c>
      <c r="G3" s="12">
        <f>INT((CHOOSE($D11,0,1,2,3,4,5,6)+$C11)/7)</f>
        <v>4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4</v>
      </c>
      <c r="F5" s="12">
        <f>INT((CHOOSE($D12,1,2,3,4,5,6,0)+$C12)/7)</f>
        <v>4</v>
      </c>
      <c r="G5" s="12">
        <f>INT((CHOOSE($D12,0,1,2,3,4,5,6)+$C12)/7)</f>
        <v>5</v>
      </c>
      <c r="H5" s="12">
        <f>INT((CHOOSE($D12,6,0,1,2,3,4,5)+$C12)/7)</f>
        <v>5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5</v>
      </c>
      <c r="D7" s="12">
        <f>INT((CHOOSE($D13,3,4,5,6,0,1,2)+$C13)/7)</f>
        <v>5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4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45931</v>
      </c>
      <c r="B11" s="19">
        <f>DATE(VALUE(RIGHT($A$2,4)),VALUE(LEFT($A$2,1))*3-1,0)</f>
        <v>45961</v>
      </c>
      <c r="C11" s="20">
        <f>B11-A11+1</f>
        <v>31</v>
      </c>
      <c r="D11" s="13">
        <f>WEEKDAY(A11,1)</f>
        <v>4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45962</v>
      </c>
      <c r="B12" s="19">
        <f>DATE(VALUE(RIGHT($A$2,4)),VALUE(LEFT($A$2,1))*3,0)</f>
        <v>45991</v>
      </c>
      <c r="C12" s="20">
        <f>B12-A12+1</f>
        <v>30</v>
      </c>
      <c r="D12" s="13">
        <f>WEEKDAY(A12,1)</f>
        <v>7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45992</v>
      </c>
      <c r="B13" s="19">
        <f>DATE(VALUE(RIGHT($A$2,4)),VALUE(LEFT($A$2,1))*3+1,0)</f>
        <v>46022</v>
      </c>
      <c r="C13" s="20">
        <f>B13-A13+1</f>
        <v>31</v>
      </c>
      <c r="D13" s="13">
        <f>WEEKDAY(A13,1)</f>
        <v>2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QODfki/vwe1G52her21cTKlNLY/nVf5ECWdGIjdPT5i2Ztx6afyx9Je7xOoqPjpQxCjBT8DV65zDNb+s73mXiQ==" saltValue="4n5GahqMrNMIWoAUSJGb/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zg9sLKaJlyEzpVQotQk8Z4bbTVUZEoOHurY+BkiuR4VJ0yikJlY1a+b+WsVwfxU6s/8CdEypkNSCfTI+cwGH7Q==" saltValue="L2JZatea5Rivh5nu/G0w1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90" zoomScaleNormal="90" workbookViewId="0">
      <pane xSplit="2" ySplit="3" topLeftCell="C83" activePane="bottomRight" state="frozenSplit"/>
      <selection pane="topRight" activeCell="C1" sqref="C1"/>
      <selection pane="bottomLeft" activeCell="A44" sqref="A44"/>
      <selection pane="bottomRight" activeCell="C97" sqref="C97"/>
    </sheetView>
  </sheetViews>
  <sheetFormatPr defaultColWidth="9.33203125" defaultRowHeight="11.25" x14ac:dyDescent="0.2"/>
  <cols>
    <col min="1" max="2" width="10.83203125" customWidth="1"/>
    <col min="3" max="5" width="14.83203125" style="35" customWidth="1"/>
    <col min="6" max="6" width="11.83203125" style="35" bestFit="1" customWidth="1"/>
    <col min="7" max="7" width="14" style="35" bestFit="1" customWidth="1"/>
    <col min="8" max="8" width="12.5" style="35" bestFit="1" customWidth="1"/>
    <col min="9" max="10" width="19.83203125" style="35" customWidth="1"/>
    <col min="11" max="11" width="20.33203125" style="35" customWidth="1"/>
    <col min="12" max="12" width="11.33203125" style="35" customWidth="1"/>
    <col min="13" max="13" width="14" style="35" bestFit="1" customWidth="1"/>
    <col min="14" max="14" width="11.33203125" style="35" customWidth="1"/>
    <col min="15" max="15" width="21.1640625" style="35" customWidth="1"/>
    <col min="16" max="16" width="13.33203125" style="35" bestFit="1" customWidth="1"/>
    <col min="17" max="17" width="11.6640625" style="35" bestFit="1" customWidth="1"/>
    <col min="18" max="19" width="20.6640625" bestFit="1" customWidth="1"/>
    <col min="20" max="20" width="14.83203125" style="35" customWidth="1"/>
    <col min="21" max="21" width="13" style="35" bestFit="1" customWidth="1"/>
    <col min="22" max="22" width="3.6640625" customWidth="1"/>
    <col min="23" max="23" width="20.5" bestFit="1" customWidth="1"/>
  </cols>
  <sheetData>
    <row r="1" spans="1:257" s="25" customFormat="1" ht="15.95" customHeight="1" x14ac:dyDescent="0.3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3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45925</v>
      </c>
    </row>
    <row r="3" spans="1:257" s="27" customFormat="1" ht="15.75" customHeight="1" thickBot="1" x14ac:dyDescent="0.35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5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5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5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5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5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5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5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5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5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5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5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5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5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5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5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5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5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5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5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5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5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5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5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5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5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5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5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5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5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5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5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5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5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5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5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5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5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5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5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5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5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5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5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5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5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5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5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5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5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5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5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5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5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5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5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5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5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5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5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5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5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5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5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5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5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5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5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5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5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5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5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5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5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5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5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5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5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5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5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5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5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5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5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5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5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 t="shared" ref="K88:K93" si="4"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5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 t="shared" si="4"/>
        <v>2070.48</v>
      </c>
      <c r="L89" s="393">
        <f t="shared" ref="L89" si="5">ROUND(I89*werkbonusmaxfactor20230701,2)</f>
        <v>277.64999999999998</v>
      </c>
      <c r="M89" s="393">
        <f t="shared" ref="M89" si="6">ROUND(J89*werkbonusmaxfactor20230701,2)</f>
        <v>277.64999999999998</v>
      </c>
      <c r="N89" s="393">
        <f t="shared" ref="N89" si="7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5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 t="shared" si="4"/>
        <v>2070.48</v>
      </c>
      <c r="L90" s="393">
        <f t="shared" ref="L90" si="8">ROUND(I90*werkbonusmaxfactor20230701,2)</f>
        <v>277.64999999999998</v>
      </c>
      <c r="M90" s="393">
        <f t="shared" ref="M90" si="9">ROUND(J90*werkbonusmaxfactor20230701,2)</f>
        <v>277.64999999999998</v>
      </c>
      <c r="N90" s="393">
        <f t="shared" ref="N90" si="10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5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 t="shared" si="4"/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5" customHeight="1" x14ac:dyDescent="0.3">
      <c r="A92" s="390">
        <v>2025</v>
      </c>
      <c r="B92" s="39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 t="shared" si="4"/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5" customHeight="1" x14ac:dyDescent="0.3">
      <c r="A93" s="390">
        <v>2025</v>
      </c>
      <c r="B93" s="391">
        <v>3</v>
      </c>
      <c r="C93" s="392">
        <v>29.29</v>
      </c>
      <c r="D93" s="393">
        <v>29.29</v>
      </c>
      <c r="E93" s="393">
        <v>29.29</v>
      </c>
      <c r="F93" s="393">
        <v>0.68</v>
      </c>
      <c r="G93" s="393">
        <v>0.68</v>
      </c>
      <c r="H93" s="393">
        <v>0.68</v>
      </c>
      <c r="I93" s="393">
        <f>K92</f>
        <v>2111.89</v>
      </c>
      <c r="J93" s="393">
        <f>I93</f>
        <v>2111.89</v>
      </c>
      <c r="K93" s="393">
        <f t="shared" si="4"/>
        <v>2111.89</v>
      </c>
      <c r="L93" s="393" cm="1">
        <f t="array" ref="L93">ROUND(I93*werkbonusLUIKAPerc,2)+ROUND(I93*werkbonusLUIKBPerc,2)</f>
        <v>283.21000000000004</v>
      </c>
      <c r="M93" s="393" cm="1">
        <f t="array" ref="M93">ROUND(J93*werkbonusLUIKAPerc,2)+ROUND(J93*werkbonusLUIKBPerc,2)</f>
        <v>283.21000000000004</v>
      </c>
      <c r="N93" s="393" cm="1">
        <f t="array" ref="N93">ROUND(K93*werkbonusLUIKAPerc,2)+ROUND(K93*werkbonusLUIKBPerc,2)</f>
        <v>283.21000000000004</v>
      </c>
      <c r="O93" s="393">
        <f>Para2!C91+Para2!E91</f>
        <v>0</v>
      </c>
      <c r="P93" s="393">
        <v>13.07</v>
      </c>
      <c r="Q93" s="393">
        <v>31.9</v>
      </c>
      <c r="R93" s="385">
        <v>0.02</v>
      </c>
      <c r="S93" s="385">
        <v>0</v>
      </c>
      <c r="T93" s="393">
        <v>0</v>
      </c>
      <c r="U93" s="393">
        <v>0</v>
      </c>
    </row>
    <row r="94" spans="1:21" ht="15.95" customHeight="1" x14ac:dyDescent="0.3">
      <c r="A94" s="370">
        <v>2025</v>
      </c>
      <c r="B94" s="371">
        <v>4</v>
      </c>
      <c r="C94" s="392">
        <v>29.29</v>
      </c>
      <c r="D94" s="393">
        <v>29.29</v>
      </c>
      <c r="E94" s="393">
        <v>29.29</v>
      </c>
      <c r="F94" s="393">
        <v>0.68</v>
      </c>
      <c r="G94" s="393">
        <v>0.68</v>
      </c>
      <c r="H94" s="393">
        <v>0.68</v>
      </c>
      <c r="I94" s="393">
        <f>K93</f>
        <v>2111.89</v>
      </c>
      <c r="J94" s="393">
        <f>I94</f>
        <v>2111.89</v>
      </c>
      <c r="K94" s="393">
        <f t="shared" ref="K94" si="11">J94</f>
        <v>2111.89</v>
      </c>
      <c r="L94" s="393" cm="1">
        <f t="array" ref="L94">ROUND(I94*werkbonusLUIKAPerc,2)+ROUND(I94*werkbonusLUIKBPerc,2)</f>
        <v>283.21000000000004</v>
      </c>
      <c r="M94" s="393" cm="1">
        <f t="array" ref="M94">ROUND(J94*werkbonusLUIKAPerc,2)+ROUND(J94*werkbonusLUIKBPerc,2)</f>
        <v>283.21000000000004</v>
      </c>
      <c r="N94" s="393" cm="1">
        <f t="array" ref="N94">ROUND(K94*werkbonusLUIKAPerc,2)+ROUND(K94*werkbonusLUIKBPerc,2)</f>
        <v>283.21000000000004</v>
      </c>
      <c r="O94" s="393">
        <f>Para2!C92+Para2!E92</f>
        <v>0</v>
      </c>
      <c r="P94" s="393">
        <v>13.07</v>
      </c>
      <c r="Q94" s="393">
        <v>31.9</v>
      </c>
      <c r="R94" s="385">
        <v>0.02</v>
      </c>
      <c r="S94" s="385">
        <v>0</v>
      </c>
      <c r="T94" s="393">
        <v>0</v>
      </c>
      <c r="U94" s="393">
        <v>0</v>
      </c>
    </row>
    <row r="95" spans="1:21" ht="15.95" customHeight="1" x14ac:dyDescent="0.2"/>
    <row r="96" spans="1:21" ht="15.95" customHeight="1" x14ac:dyDescent="0.2"/>
    <row r="97" ht="15.95" customHeight="1" x14ac:dyDescent="0.2"/>
    <row r="98" ht="15.95" customHeight="1" x14ac:dyDescent="0.2"/>
    <row r="99" ht="15.95" customHeight="1" x14ac:dyDescent="0.2"/>
    <row r="100" ht="15.95" customHeight="1" x14ac:dyDescent="0.2"/>
  </sheetData>
  <sheetProtection algorithmName="SHA-512" hashValue="s56hBguY5vA8hHJBCRGPfaTeIZSwIco2odgdZEt/aU1Z0ZcYajuN5VyuRwoaVtbWjl+4fD6lZwioLnoJ+0z++w==" saltValue="VElLdgYOZ8ocdm65YCglNQ==" spinCount="100000" sheet="1" objects="1" scenarios="1"/>
  <phoneticPr fontId="0" type="noConversion"/>
  <conditionalFormatting sqref="C5:C94 F5:F94">
    <cfRule type="expression" dxfId="19" priority="37" stopIfTrue="1">
      <formula>(C5&lt;&gt;E4)</formula>
    </cfRule>
  </conditionalFormatting>
  <conditionalFormatting sqref="D5:E93 G5:H93">
    <cfRule type="expression" dxfId="18" priority="6" stopIfTrue="1">
      <formula>(D5&lt;&gt;C5)</formula>
    </cfRule>
  </conditionalFormatting>
  <conditionalFormatting sqref="I5:I94 L5:L94">
    <cfRule type="expression" dxfId="17" priority="41" stopIfTrue="1">
      <formula>(I5&lt;&gt;K4)</formula>
    </cfRule>
  </conditionalFormatting>
  <conditionalFormatting sqref="J5:K93">
    <cfRule type="expression" dxfId="16" priority="8" stopIfTrue="1">
      <formula>(J5&lt;&gt;I5)</formula>
    </cfRule>
  </conditionalFormatting>
  <conditionalFormatting sqref="M91">
    <cfRule type="expression" dxfId="15" priority="35" stopIfTrue="1">
      <formula>(M91&lt;&gt;O90)</formula>
    </cfRule>
  </conditionalFormatting>
  <conditionalFormatting sqref="M5:N90">
    <cfRule type="expression" dxfId="14" priority="49" stopIfTrue="1">
      <formula>(M5&lt;&gt;L5)</formula>
    </cfRule>
  </conditionalFormatting>
  <conditionalFormatting sqref="M92:N93">
    <cfRule type="expression" dxfId="13" priority="9" stopIfTrue="1">
      <formula>(M92&lt;&gt;L92)</formula>
    </cfRule>
  </conditionalFormatting>
  <conditionalFormatting sqref="N91">
    <cfRule type="expression" dxfId="12" priority="34" stopIfTrue="1">
      <formula>(N91&lt;&gt;M91)</formula>
    </cfRule>
  </conditionalFormatting>
  <conditionalFormatting sqref="O5:O94">
    <cfRule type="expression" dxfId="11" priority="39" stopIfTrue="1">
      <formula>($O5&lt;&gt;$O4)</formula>
    </cfRule>
  </conditionalFormatting>
  <conditionalFormatting sqref="P5:Q93 T5:U93">
    <cfRule type="expression" dxfId="10" priority="7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9" priority="64">
      <formula>(R5&lt;&gt;R4)</formula>
    </cfRule>
  </conditionalFormatting>
  <conditionalFormatting sqref="R87:S93">
    <cfRule type="expression" dxfId="8" priority="10">
      <formula>(R87&lt;&gt;R86)</formula>
    </cfRule>
  </conditionalFormatting>
  <conditionalFormatting sqref="D94:E94 G94:H94">
    <cfRule type="expression" dxfId="4" priority="1" stopIfTrue="1">
      <formula>(D94&lt;&gt;C94)</formula>
    </cfRule>
  </conditionalFormatting>
  <conditionalFormatting sqref="J94:K94">
    <cfRule type="expression" dxfId="3" priority="3" stopIfTrue="1">
      <formula>(J94&lt;&gt;I94)</formula>
    </cfRule>
  </conditionalFormatting>
  <conditionalFormatting sqref="M94:N94">
    <cfRule type="expression" dxfId="2" priority="4" stopIfTrue="1">
      <formula>(M94&lt;&gt;L94)</formula>
    </cfRule>
  </conditionalFormatting>
  <conditionalFormatting sqref="P94:Q94 T94:U94">
    <cfRule type="expression" dxfId="1" priority="2" stopIfTrue="1">
      <formula>(P94&lt;&gt;P93)</formula>
    </cfRule>
  </conditionalFormatting>
  <conditionalFormatting sqref="R94:S94">
    <cfRule type="expression" dxfId="0" priority="5">
      <formula>(R94&lt;&gt;R93)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ColWidth="9.33203125" defaultRowHeight="11.25" x14ac:dyDescent="0.2"/>
  <cols>
    <col min="1" max="3" width="24.83203125" customWidth="1"/>
    <col min="4" max="4" width="100.83203125" customWidth="1"/>
  </cols>
  <sheetData>
    <row r="1" spans="1:4" s="21" customFormat="1" ht="51.95" customHeight="1" x14ac:dyDescent="0.25">
      <c r="A1" s="155" t="s">
        <v>613</v>
      </c>
      <c r="B1" s="155" t="s">
        <v>614</v>
      </c>
    </row>
    <row r="2" spans="1:4" s="22" customFormat="1" ht="51.95" customHeight="1" x14ac:dyDescent="0.25">
      <c r="A2" s="344">
        <v>4</v>
      </c>
      <c r="B2" s="344">
        <v>2025</v>
      </c>
    </row>
    <row r="3" spans="1:4" ht="51.95" customHeight="1" thickBot="1" x14ac:dyDescent="0.25"/>
    <row r="4" spans="1:4" ht="51.95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algorithmName="SHA-512" hashValue="jVPMnUP2ysvKGCQwu8nVFGjIH1DFgZDYm13lkECEhYNGEg8/ZA7rIDRcCWDygKH0caEaEZ8mf16YBZ3MNmOlqw==" saltValue="KnFdWlb8tbW+WUIKVoxSFg==" spinCount="100000" sheet="1" objects="1" scenarios="1" selectLockedCells="1"/>
  <phoneticPr fontId="0" type="noConversion"/>
  <conditionalFormatting sqref="D4">
    <cfRule type="expression" dxfId="7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1" width="14.83203125" customWidth="1"/>
    <col min="2" max="2" width="16.83203125" customWidth="1"/>
    <col min="3" max="3" width="26.83203125" customWidth="1"/>
    <col min="4" max="4" width="16.83203125" customWidth="1"/>
    <col min="5" max="6" width="16.83203125" style="54" customWidth="1"/>
    <col min="7" max="7" width="22.83203125" customWidth="1"/>
    <col min="8" max="8" width="20.83203125" customWidth="1"/>
    <col min="9" max="9" width="14.83203125" customWidth="1"/>
    <col min="10" max="10" width="12.83203125" customWidth="1"/>
    <col min="11" max="11" width="22.83203125" customWidth="1"/>
    <col min="12" max="12" width="14.8320312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5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3">
      <c r="A4" s="330"/>
      <c r="B4" s="350"/>
      <c r="C4" s="361"/>
      <c r="D4" s="356"/>
      <c r="E4" s="351"/>
      <c r="F4" s="351"/>
      <c r="G4" s="350"/>
      <c r="H4" s="330"/>
      <c r="I4" s="330"/>
      <c r="J4" s="330"/>
      <c r="K4" s="330"/>
      <c r="L4" s="330"/>
    </row>
    <row r="5" spans="1:12" ht="14.1" customHeight="1" x14ac:dyDescent="0.3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3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3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3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3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3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3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3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3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3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3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3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3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3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3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3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3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3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3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3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3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3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3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3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3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3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3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3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3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3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3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3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3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3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3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3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3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3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3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3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3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3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3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3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3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3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3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3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3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3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3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3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3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3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3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3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3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3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3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3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3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3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3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3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3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3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3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3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3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3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3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3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3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3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3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3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3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3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3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3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3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3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3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3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3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3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3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3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3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3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3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3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3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3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3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3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3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3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3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3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3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3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3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3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3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3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3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3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3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3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3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3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3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3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3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3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3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3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3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3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3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3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3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3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3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3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3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3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3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3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3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3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3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3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3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3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3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3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3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3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3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3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3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3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3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3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3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3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3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3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3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3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3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3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3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3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3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3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3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3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3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3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3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3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3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3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3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3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3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3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3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3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3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3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3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3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3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3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3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3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3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3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3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3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3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3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3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3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3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3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3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3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3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3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3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3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3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3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3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3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3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3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3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3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3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3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3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3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3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3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3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3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3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3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3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3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3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3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3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3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3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3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3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3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3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3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3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3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3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3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3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3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3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3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3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3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3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3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3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3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3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3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3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3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3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3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3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3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3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3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3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3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3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3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3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3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3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3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3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3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3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3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3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3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3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3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3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3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3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3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3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3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3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3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3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3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3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3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3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3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3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3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3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3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3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3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3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3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3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3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3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3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3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3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3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3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6" width="14.83203125" style="4" customWidth="1"/>
    <col min="17" max="17" width="14.83203125" style="34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31" width="18.83203125" style="4" customWidth="1"/>
    <col min="32" max="32" width="4.1640625" style="30" customWidth="1"/>
    <col min="33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/>
      <c r="G4" s="330"/>
      <c r="H4" s="330"/>
      <c r="I4" s="330"/>
      <c r="J4" s="330"/>
      <c r="K4" s="330"/>
      <c r="L4" s="330"/>
      <c r="M4" s="331">
        <f>BerM1!E4</f>
        <v>0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0</v>
      </c>
      <c r="U4" s="332"/>
      <c r="V4" s="335" t="str">
        <f>BerM1!R4</f>
        <v>OK</v>
      </c>
      <c r="W4" s="268">
        <f>BerM1!S4</f>
        <v>0</v>
      </c>
      <c r="X4" s="117"/>
      <c r="Y4" s="330"/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7" width="14.83203125" style="4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31" width="18.83203125" style="4" customWidth="1"/>
    <col min="32" max="32" width="4.1640625" customWidth="1"/>
    <col min="33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26">
        <f>Ident!D4</f>
        <v>0</v>
      </c>
      <c r="E4" s="117"/>
      <c r="F4" s="330">
        <f>'M1-In'!F4</f>
        <v>0</v>
      </c>
      <c r="G4" s="330">
        <f>'M1-In'!G4</f>
        <v>0</v>
      </c>
      <c r="H4" s="330">
        <f>'M1-In'!H4</f>
        <v>0</v>
      </c>
      <c r="I4" s="330">
        <f>'M1-In'!I4</f>
        <v>0</v>
      </c>
      <c r="J4" s="330">
        <f>'M1-In'!J4</f>
        <v>0</v>
      </c>
      <c r="K4" s="330">
        <f>'M1-In'!K4</f>
        <v>0</v>
      </c>
      <c r="L4" s="330">
        <f>'M1-In'!L4</f>
        <v>0</v>
      </c>
      <c r="M4" s="331">
        <f>BerM2!E4</f>
        <v>0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0</v>
      </c>
      <c r="U4" s="332"/>
      <c r="V4" s="335" t="str">
        <f>BerM2!R4</f>
        <v>OK</v>
      </c>
      <c r="W4" s="268">
        <f>BerM2!S4</f>
        <v>0</v>
      </c>
      <c r="X4" s="117"/>
      <c r="Y4" s="330"/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6" width="14.83203125" style="4" customWidth="1"/>
    <col min="17" max="17" width="14.83203125" style="37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25" width="18.83203125" style="4" customWidth="1"/>
    <col min="26" max="29" width="18.83203125" style="9" customWidth="1"/>
    <col min="30" max="31" width="18.83203125" style="4" customWidth="1"/>
    <col min="32" max="32" width="4.1640625" style="30" customWidth="1"/>
    <col min="33" max="33" width="14.83203125" style="34" customWidth="1"/>
    <col min="34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>
        <f>'M2-In'!F4</f>
        <v>0</v>
      </c>
      <c r="G4" s="330">
        <f>'M2-In'!G4</f>
        <v>0</v>
      </c>
      <c r="H4" s="330">
        <f>'M2-In'!H4</f>
        <v>0</v>
      </c>
      <c r="I4" s="330">
        <f>'M2-In'!I4</f>
        <v>0</v>
      </c>
      <c r="J4" s="330">
        <f>'M2-In'!J4</f>
        <v>0</v>
      </c>
      <c r="K4" s="330">
        <f>'M2-In'!K4</f>
        <v>0</v>
      </c>
      <c r="L4" s="330">
        <f>'M2-In'!L4</f>
        <v>0</v>
      </c>
      <c r="M4" s="331">
        <f>BerM3!E4</f>
        <v>0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0</v>
      </c>
      <c r="U4" s="332"/>
      <c r="V4" s="335" t="str">
        <f>BerM3!R4</f>
        <v>OK</v>
      </c>
      <c r="W4" s="268">
        <f>BerM3!S4</f>
        <v>0</v>
      </c>
      <c r="X4" s="117"/>
      <c r="Y4" s="330"/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style="6" customWidth="1"/>
    <col min="3" max="3" width="14.83203125" style="50" customWidth="1"/>
    <col min="4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4 / 2025</v>
      </c>
      <c r="F2" s="247" t="s">
        <v>301</v>
      </c>
      <c r="G2" s="249" t="str">
        <f>Version!A2</f>
        <v>2025.10.a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23">
        <f ca="1">BerM1!Y4</f>
        <v>0</v>
      </c>
      <c r="B4" s="223">
        <f ca="1">BerM1!AU4</f>
        <v>0</v>
      </c>
      <c r="C4" s="224">
        <f ca="1">BerM1!Z4</f>
        <v>0</v>
      </c>
      <c r="D4" s="225">
        <f>Ident!A4</f>
        <v>0</v>
      </c>
      <c r="E4" s="226">
        <f>Ident!B4</f>
        <v>0</v>
      </c>
      <c r="F4" s="226">
        <f>Ident!C4</f>
        <v>0</v>
      </c>
      <c r="G4" s="226">
        <f>Ident!D4</f>
        <v>0</v>
      </c>
      <c r="H4" s="227">
        <f>BerM1!AC4</f>
        <v>0</v>
      </c>
      <c r="I4" s="227">
        <f>BerM1!AE4</f>
        <v>0</v>
      </c>
      <c r="J4" s="227">
        <f>BerM1!AF4</f>
        <v>0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3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3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3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3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3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3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3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3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3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3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3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3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3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3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3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3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3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3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3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3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3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3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3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3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3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3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3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3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3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3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3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3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3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3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3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3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3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3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3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3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3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3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3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3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3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3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3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3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3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3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3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3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3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3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3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3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3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3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3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3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3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3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3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3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3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3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3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3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3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3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3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3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3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3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3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3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3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3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3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3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3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3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3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3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3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3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3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3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3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3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3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3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3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3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3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3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3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3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3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3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3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3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3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3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3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3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3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3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3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3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3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3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3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3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3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3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3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3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3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3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3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3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3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3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3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3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3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3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3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3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3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3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3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3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3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3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3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3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3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3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3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3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3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3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3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3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3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3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3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3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3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3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3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3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3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3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3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3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3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3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3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3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3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3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3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3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3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3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3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3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3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3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3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3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3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3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3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3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3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3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3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3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3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3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3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3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3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3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3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3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3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3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3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3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3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3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3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3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3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3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3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3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3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3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3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3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3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3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3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3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3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3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3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3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3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3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3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3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3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3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3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3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3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3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3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3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3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3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3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3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3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3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3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3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3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3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3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3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3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3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3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3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3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3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3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3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3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3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3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3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3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3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3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3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3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3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3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3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3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3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3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3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3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3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3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3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3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3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3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3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3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3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3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3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3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3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3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3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3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3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3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3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3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3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3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3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3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3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3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3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3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3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3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3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3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3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dFBr/S7DVr5CA5KP93/f//UOzYxpFuHJP8nL2JdzwVZoUHaHohT76OFr+LIDjZ40svySADnZ9U9lpyFeh1+UUA==" saltValue="QgPrR+Vv7IbVQD+n5IPFNA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2025-09-25T13:02:56Z</dcterms:modified>
</cp:coreProperties>
</file>